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hieler\Desktop\MIHI OHI VBP\"/>
    </mc:Choice>
  </mc:AlternateContent>
  <xr:revisionPtr revIDLastSave="0" documentId="13_ncr:1_{2106E8F8-EF31-48CB-BF0A-E094939FB9A2}" xr6:coauthVersionLast="44" xr6:coauthVersionMax="44" xr10:uidLastSave="{00000000-0000-0000-0000-000000000000}"/>
  <bookViews>
    <workbookView xWindow="-108" yWindow="-108" windowWidth="23256" windowHeight="11964" firstSheet="1" activeTab="2" xr2:uid="{00000000-000D-0000-FFFF-FFFF00000000}"/>
  </bookViews>
  <sheets>
    <sheet name="Cost Worksheet Instructions" sheetId="1" r:id="rId1"/>
    <sheet name="Cost Worksheet Blank Template" sheetId="3" r:id="rId2"/>
    <sheet name="Cost Worksheet Example" sheetId="2" r:id="rId3"/>
  </sheets>
  <definedNames>
    <definedName name="_xlnm.Print_Area" localSheetId="1">'Cost Worksheet Blank Template'!$A$1:$F$52</definedName>
    <definedName name="_xlnm.Print_Area" localSheetId="2">'Cost Worksheet Example'!$A$1:$F$74</definedName>
    <definedName name="_xlnm.Print_Area" localSheetId="0">'Cost Worksheet Instructions'!$A$1:$A$24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3" l="1"/>
  <c r="D21" i="3"/>
  <c r="B21" i="3"/>
  <c r="E66" i="2" l="1"/>
  <c r="E65" i="2"/>
  <c r="E64" i="2"/>
  <c r="E63" i="2"/>
  <c r="E62" i="2"/>
  <c r="E61" i="2"/>
  <c r="E60" i="2"/>
  <c r="E44" i="3"/>
  <c r="E43" i="3"/>
  <c r="E42" i="3"/>
  <c r="E35" i="3" l="1"/>
  <c r="E34" i="3"/>
  <c r="E33" i="3"/>
  <c r="D42" i="3"/>
  <c r="C42" i="3"/>
  <c r="C43" i="3" l="1"/>
  <c r="D44" i="3"/>
  <c r="D43" i="3"/>
  <c r="B42" i="3"/>
  <c r="F42" i="3" s="1"/>
  <c r="B48" i="3"/>
  <c r="C44" i="3"/>
  <c r="B43" i="3"/>
  <c r="C48" i="3"/>
  <c r="C49" i="3" s="1"/>
  <c r="B44" i="3"/>
  <c r="D48" i="3"/>
  <c r="D49" i="3" s="1"/>
  <c r="D50" i="3" s="1"/>
  <c r="E42" i="2"/>
  <c r="F48" i="3" l="1"/>
  <c r="B49" i="3"/>
  <c r="F49" i="3" s="1"/>
  <c r="E47" i="3"/>
  <c r="E50" i="3" s="1"/>
  <c r="C50" i="3"/>
  <c r="F44" i="3"/>
  <c r="E52" i="2"/>
  <c r="E51" i="2"/>
  <c r="E50" i="2"/>
  <c r="E49" i="2"/>
  <c r="E48" i="2"/>
  <c r="E47" i="2"/>
  <c r="E46" i="2"/>
  <c r="E45" i="2"/>
  <c r="E44" i="2"/>
  <c r="E43" i="2"/>
  <c r="D26" i="2"/>
  <c r="C26" i="2"/>
  <c r="B26" i="2"/>
  <c r="B70" i="2" s="1"/>
  <c r="E69" i="2" l="1"/>
  <c r="E72" i="2" s="1"/>
  <c r="B50" i="3"/>
  <c r="F50" i="3" s="1"/>
  <c r="B71" i="2"/>
  <c r="C64" i="2"/>
  <c r="C70" i="2"/>
  <c r="C71" i="2" s="1"/>
  <c r="C72" i="2" s="1"/>
  <c r="D70" i="2"/>
  <c r="D71" i="2" s="1"/>
  <c r="D72" i="2" s="1"/>
  <c r="B63" i="2"/>
  <c r="B60" i="2"/>
  <c r="C63" i="2"/>
  <c r="F43" i="3"/>
  <c r="F45" i="3" s="1"/>
  <c r="F51" i="3" s="1"/>
  <c r="B62" i="2"/>
  <c r="B66" i="2"/>
  <c r="B61" i="2"/>
  <c r="C62" i="2"/>
  <c r="B65" i="2"/>
  <c r="C66" i="2"/>
  <c r="C61" i="2"/>
  <c r="B64" i="2"/>
  <c r="C65" i="2"/>
  <c r="C60" i="2"/>
  <c r="F64" i="2" l="1"/>
  <c r="F71" i="2"/>
  <c r="F70" i="2"/>
  <c r="B72" i="2"/>
  <c r="F72" i="2" s="1"/>
  <c r="F60" i="2"/>
  <c r="F61" i="2"/>
  <c r="F63" i="2"/>
  <c r="F66" i="2"/>
  <c r="F65" i="2"/>
  <c r="F62" i="2"/>
  <c r="F67" i="2" l="1"/>
  <c r="F73" i="2" s="1"/>
</calcChain>
</file>

<file path=xl/sharedStrings.xml><?xml version="1.0" encoding="utf-8"?>
<sst xmlns="http://schemas.openxmlformats.org/spreadsheetml/2006/main" count="277" uniqueCount="130">
  <si>
    <t>Step Three: Other Data Needed to Compute Costs (e.g., supply costs)</t>
  </si>
  <si>
    <t>Step Four: Procedure Costs and Bundled Rate: Putting It All Together</t>
  </si>
  <si>
    <t>For each section:</t>
  </si>
  <si>
    <t>Cells that are filled with "N/A" represent sections that are not applicable to the employee type.</t>
  </si>
  <si>
    <t>Service</t>
  </si>
  <si>
    <t>Description</t>
  </si>
  <si>
    <t>Dental sealant</t>
  </si>
  <si>
    <t>N/A</t>
  </si>
  <si>
    <t xml:space="preserve">Silver diamine fluoride </t>
  </si>
  <si>
    <t>Toothbrush prophylaxis</t>
  </si>
  <si>
    <t>Interim therapeutic restoration</t>
  </si>
  <si>
    <t>Fluoride varnish</t>
  </si>
  <si>
    <t>Dental screening</t>
  </si>
  <si>
    <t>Oral health education and anticipatory guidance</t>
  </si>
  <si>
    <t>Administrative/nonclinical time, minutes/day</t>
  </si>
  <si>
    <t>For example, billing, completing electronic dental record</t>
  </si>
  <si>
    <t>Resource</t>
  </si>
  <si>
    <t>Annual salary and fringe, $</t>
  </si>
  <si>
    <t>Hourly rate, $</t>
  </si>
  <si>
    <t xml:space="preserve">Practical capacity, % </t>
  </si>
  <si>
    <t xml:space="preserve">Per minute rate, $ </t>
  </si>
  <si>
    <t>General Clinical Supplies</t>
  </si>
  <si>
    <t>Cost per Package, $</t>
  </si>
  <si>
    <t>No. of Units per Package</t>
  </si>
  <si>
    <t>No. of Units per Patient per Visit</t>
  </si>
  <si>
    <t>Estimated per Patient Cost, $</t>
  </si>
  <si>
    <t xml:space="preserve">Gloves </t>
  </si>
  <si>
    <t>4–12</t>
  </si>
  <si>
    <t xml:space="preserve">Disposable mirrors </t>
  </si>
  <si>
    <t xml:space="preserve">Microbrushes </t>
  </si>
  <si>
    <t xml:space="preserve">Toothbrushes </t>
  </si>
  <si>
    <t>Toothpaste</t>
  </si>
  <si>
    <t>Floss</t>
  </si>
  <si>
    <t xml:space="preserve">Cups </t>
  </si>
  <si>
    <t>Cotton tip applicators</t>
  </si>
  <si>
    <t>1–4</t>
  </si>
  <si>
    <t xml:space="preserve">Tray covers </t>
  </si>
  <si>
    <t>Printer paper, sheets</t>
  </si>
  <si>
    <t>1–3</t>
  </si>
  <si>
    <t>Unit</t>
  </si>
  <si>
    <t>General clinical supplies (calculated from Step 3)</t>
  </si>
  <si>
    <t>Administration</t>
  </si>
  <si>
    <t>Total general supply and administrative costs per patient</t>
  </si>
  <si>
    <t xml:space="preserve">Total cost per patient encounter (or bundle) </t>
  </si>
  <si>
    <t>Service description</t>
  </si>
  <si>
    <t>Step Two: Labor Costs</t>
  </si>
  <si>
    <t>No. of hours per year</t>
  </si>
  <si>
    <t>Procedure #1</t>
  </si>
  <si>
    <t>Procedure #2</t>
  </si>
  <si>
    <t>Procedure #3</t>
  </si>
  <si>
    <t>Supply #1</t>
  </si>
  <si>
    <t>Supply #2</t>
  </si>
  <si>
    <t>Supply #3</t>
  </si>
  <si>
    <r>
      <t>Cost per patient (cost/day ÷ 10 patients</t>
    </r>
    <r>
      <rPr>
        <vertAlign val="super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)</t>
    </r>
  </si>
  <si>
    <r>
      <rPr>
        <i/>
        <vertAlign val="superscript"/>
        <sz val="11"/>
        <color theme="1"/>
        <rFont val="Arial"/>
        <family val="2"/>
      </rPr>
      <t>b</t>
    </r>
    <r>
      <rPr>
        <i/>
        <sz val="11"/>
        <color theme="1"/>
        <rFont val="Arial"/>
        <family val="2"/>
      </rPr>
      <t>It is assumed that 10 patients receive services per day on average.</t>
    </r>
  </si>
  <si>
    <t>Input data</t>
  </si>
  <si>
    <t>Input data (if applicable)</t>
  </si>
  <si>
    <r>
      <t>Cost per patient (cost/day ÷ 10 patients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</si>
  <si>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rPr>
        <i/>
        <vertAlign val="superscript"/>
        <sz val="11"/>
        <color theme="1"/>
        <rFont val="Arial"/>
        <family val="2"/>
      </rPr>
      <t>a</t>
    </r>
    <r>
      <rPr>
        <i/>
        <sz val="11"/>
        <color theme="1"/>
        <rFont val="Arial"/>
        <family val="2"/>
      </rPr>
      <t>It is assumed that 10 patients receive services per day on average.</t>
    </r>
  </si>
  <si>
    <t>Step 2: Labor Costs</t>
  </si>
  <si>
    <t>Procedure</t>
  </si>
  <si>
    <t>Estimated Supply Cost Per Procedure, $</t>
  </si>
  <si>
    <t>Estimated Supply Cost per Procedure, $</t>
  </si>
  <si>
    <t>Additional cost/day</t>
  </si>
  <si>
    <t>Cost Worksheet Blank Template</t>
  </si>
  <si>
    <t>Table 1A. Service and Nonclinical Time Spent by Oral Health Staff on Clinical Services</t>
  </si>
  <si>
    <t>Table 2A. Average per Minute Cost for Dental Personnel</t>
  </si>
  <si>
    <t>Table 3A. Direct Cost Estimates for Dental Procedure Supplies</t>
  </si>
  <si>
    <t>Table 4A. Direct Cost Estimates for General Dental Supplies</t>
  </si>
  <si>
    <t>Table 5A. Calculation of the Time-Driven Activity-Based Cost Estimates: Procedure Costs and Bundled Rate</t>
  </si>
  <si>
    <t>Cost Worksheet Example</t>
  </si>
  <si>
    <t>Table 2B. Average per Minute Cost for WIC Personnel in State WIC Clinics</t>
  </si>
  <si>
    <t>Table 3B. Direct Cost Estimates for Dental Procedure Supplies for WIC Preventive Dental Care Model</t>
  </si>
  <si>
    <t>Table 4B. Direct Cost Estimates for General Dental Supplies for WIC Preventive Dental Care Model</t>
  </si>
  <si>
    <t>Table 5B. Calculation of the Time-Driven Activity-Based Cost Estimates for WIC Dental Program: Procedure Costs and Bundled Rate</t>
  </si>
  <si>
    <t>Table 1B. Service and Nonclinical Time Spent by Dental Personnel</t>
  </si>
  <si>
    <t xml:space="preserve">Cost Worksheet Instructions </t>
  </si>
  <si>
    <t>This service is used to isolate tooth/teeth, apply sealant, check bite.</t>
  </si>
  <si>
    <t>On average this service is provided for 2 pits/fissures, 2 carious lesions.</t>
  </si>
  <si>
    <t>This service is provided to the whole mouth.</t>
  </si>
  <si>
    <t>This service is provided to each patient.</t>
  </si>
  <si>
    <t>For example, billing, completing electronic dental record.</t>
  </si>
  <si>
    <t>Step One: Procedure Times</t>
  </si>
  <si>
    <t>The Cost Worksheet Blank Template and Cost Worksheet Example comprise four steps:</t>
  </si>
  <si>
    <t xml:space="preserve">Refer to instructions for Step 1 starting on page 4 of the Resource Guide: Determining Children’s Oral Health Costs at an Alternative Care Delivery Site—New Hampshire Women, Infants, and Children Preventive Dental Care Program </t>
  </si>
  <si>
    <t xml:space="preserve">Refer to instructions for Step 2 starting on page 6 of the Resource Guide: Determining Children’s Oral Health Costs at an Alternative Care Delivery Site—New Hampshire Women, Infants, and Children Preventive Dental Care Program  </t>
  </si>
  <si>
    <t xml:space="preserve">Refer to instructions for Step 3 starting on page 8 of the Resource Guide: Determining Children’s Oral Health Costs at an Alternative Care Delivery Site—New Hampshire Women, Infants, and Children Preventive Dental Care Program  </t>
  </si>
  <si>
    <t xml:space="preserve">Refer to instructions for Step 4 starting on page 9 of the Resource Guide: Determining Children’s Oral Health Costs at an Alternative Care Delivery Site—New Hampshire Women, Infants, and Children Preventive Dental Care Program  </t>
  </si>
  <si>
    <t>This resource guide and workbook are not considered official guidance from the Centers for Medicare &amp; Medicaid Services and should be viewed as one of many resources for Medicaid agencies to use.</t>
  </si>
  <si>
    <r>
      <rPr>
        <i/>
        <vertAlign val="superscript"/>
        <sz val="11"/>
        <color theme="1"/>
        <rFont val="Arial"/>
        <family val="2"/>
      </rPr>
      <t>a</t>
    </r>
    <r>
      <rPr>
        <i/>
        <sz val="11"/>
        <color theme="1"/>
        <rFont val="Arial"/>
        <family val="2"/>
      </rPr>
      <t>Compute by either (1) dividing annual salary and fringe by number of hours per year or (2) manually entering hourly rate.</t>
    </r>
  </si>
  <si>
    <t>Abbreviations: N/A, not applicable; WIC, Women, Infants, and Children.</t>
  </si>
  <si>
    <r>
      <t xml:space="preserve">Note: All numbers are </t>
    </r>
    <r>
      <rPr>
        <sz val="11"/>
        <rFont val="Arial"/>
        <family val="2"/>
      </rPr>
      <t>illustrative only.</t>
    </r>
    <r>
      <rPr>
        <sz val="11"/>
        <color theme="1"/>
        <rFont val="Arial"/>
        <family val="2"/>
      </rPr>
      <t xml:space="preserve"> </t>
    </r>
  </si>
  <si>
    <t>Abbreviations: N/A, not applicable.</t>
  </si>
  <si>
    <t>Step 1: Procedure Times</t>
  </si>
  <si>
    <t>Step 3: Other Data Needed to Compute Costs (e.g., supply costs)</t>
  </si>
  <si>
    <t>Step 4: Procedure Costs and Bundled Rate: Putting It All Together</t>
  </si>
  <si>
    <t>Step 3: Other Data Needed to Compute Costs (e.g., Supply Costs)</t>
  </si>
  <si>
    <t>Step 4:  Procedure Costs and Bundled Rate: Putting It All Together</t>
  </si>
  <si>
    <r>
      <t>Masks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</t>
    </r>
  </si>
  <si>
    <r>
      <rPr>
        <vertAlign val="superscript"/>
        <sz val="11"/>
        <color rgb="FF000000"/>
        <rFont val="Arial"/>
        <family val="2"/>
      </rPr>
      <t>a</t>
    </r>
    <r>
      <rPr>
        <sz val="11"/>
        <color rgb="FF000000"/>
        <rFont val="Arial"/>
        <family val="2"/>
      </rPr>
      <t xml:space="preserve"> The Centers for Disease Control and Prevention guidance for dental services in light of COVID-19 is here: https://www.cdc.gov/coronavirus/2019-ncov/hcp/dental-settings.html.  </t>
    </r>
  </si>
  <si>
    <t>Dental Personnel Time, Minutes - Clinical Personnel #1</t>
  </si>
  <si>
    <t>Dental Personnel Time, Minutes - Clinical Personnel #2</t>
  </si>
  <si>
    <t>Dental Personnel Time, Minutes - Clinical Personnel #3</t>
  </si>
  <si>
    <t xml:space="preserve">This column should describe the amount of the clinical service provided on a typical office visit. </t>
  </si>
  <si>
    <t>Clinical Service #1</t>
  </si>
  <si>
    <t>Clinical Service #2</t>
  </si>
  <si>
    <t>Clinical Service #3</t>
  </si>
  <si>
    <t>Hourly rate, $a</t>
  </si>
  <si>
    <t>Dental Personnel - Clinical Personnel #1</t>
  </si>
  <si>
    <t>Dental Personnel - Clinical Personnel #2</t>
  </si>
  <si>
    <t>Dental Personnel - Administrative Staff</t>
  </si>
  <si>
    <t>Procedure Cost, $ for Clinical Personnel #1</t>
  </si>
  <si>
    <t>Procedure Cost, $ for Clinical Personnel #2</t>
  </si>
  <si>
    <t>Procedure Cost, $ for Administrative Staff</t>
  </si>
  <si>
    <t>Procedure Cost, $ of Supplies</t>
  </si>
  <si>
    <t>Procedure Cost, $ - Total Direct Cost</t>
  </si>
  <si>
    <t>Total bundled clinical service cost</t>
  </si>
  <si>
    <t>Clinical or Administrative Service</t>
  </si>
  <si>
    <t>Dental Personnel Time, Minutes -Dental Hygienist</t>
  </si>
  <si>
    <t>Dental Personnel Time, Minutes - Dental Assistant</t>
  </si>
  <si>
    <t>Dental Personnel Time, Minutes -General WIC Administration</t>
  </si>
  <si>
    <t>Dental Personnel - Dental Hygienist</t>
  </si>
  <si>
    <t>Dental Personnel - Dental Assistant</t>
  </si>
  <si>
    <t>Dental Personnel - General Clinic Administration</t>
  </si>
  <si>
    <t>Clincal Services</t>
  </si>
  <si>
    <t>Clinical Service</t>
  </si>
  <si>
    <t>Total bundled clincal service cost</t>
  </si>
  <si>
    <t>Procedure Cost, $ for Dental Hygienist</t>
  </si>
  <si>
    <t>Procedure Cost, $ for Dental Assistant</t>
  </si>
  <si>
    <t>Procedure Cost, $ for General Clinic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</si>
</sst>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\_x000a_%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70C0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2"/>
      <color theme="10"/>
      <name val="Calibri"/>
      <family val="2"/>
      <scheme val="minor"/>
    </font>
    <font>
      <b/>
      <sz val="11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  <font>
      <vertAlign val="superscript"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 style="thin">
        <color theme="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4" applyNumberFormat="0" applyFill="0" applyAlignment="0" applyProtection="0"/>
  </cellStyleXfs>
  <cellXfs count="19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0" xfId="0" applyFont="1" applyAlignment="1"/>
    <xf numFmtId="164" fontId="9" fillId="0" borderId="1" xfId="0" applyNumberFormat="1" applyFont="1" applyBorder="1" applyAlignment="1">
      <alignment horizontal="center" wrapText="1"/>
    </xf>
    <xf numFmtId="165" fontId="10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right"/>
    </xf>
    <xf numFmtId="165" fontId="11" fillId="0" borderId="0" xfId="0" applyNumberFormat="1" applyFont="1" applyAlignment="1"/>
    <xf numFmtId="0" fontId="5" fillId="0" borderId="6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horizontal="left" indent="1"/>
    </xf>
    <xf numFmtId="2" fontId="9" fillId="0" borderId="27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2" fontId="9" fillId="0" borderId="0" xfId="1" applyNumberFormat="1" applyFont="1" applyBorder="1" applyAlignment="1">
      <alignment horizontal="center"/>
    </xf>
    <xf numFmtId="2" fontId="19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7" fillId="0" borderId="0" xfId="0" applyFont="1" applyBorder="1" applyAlignment="1">
      <alignment horizontal="center"/>
    </xf>
    <xf numFmtId="2" fontId="9" fillId="0" borderId="6" xfId="1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/>
    <xf numFmtId="0" fontId="20" fillId="0" borderId="0" xfId="0" applyFont="1"/>
    <xf numFmtId="2" fontId="9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/>
    <xf numFmtId="0" fontId="18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13" fillId="0" borderId="15" xfId="0" applyFont="1" applyBorder="1" applyAlignment="1">
      <alignment horizontal="center"/>
    </xf>
    <xf numFmtId="0" fontId="7" fillId="0" borderId="0" xfId="0" applyFont="1" applyAlignment="1"/>
    <xf numFmtId="0" fontId="5" fillId="0" borderId="5" xfId="0" applyFont="1" applyBorder="1" applyAlignment="1">
      <alignment horizontal="left" indent="1"/>
    </xf>
    <xf numFmtId="0" fontId="17" fillId="0" borderId="11" xfId="0" applyFont="1" applyBorder="1" applyAlignment="1">
      <alignment horizontal="center"/>
    </xf>
    <xf numFmtId="0" fontId="13" fillId="0" borderId="32" xfId="3" applyBorder="1" applyAlignment="1">
      <alignment horizontal="center" wrapText="1"/>
    </xf>
    <xf numFmtId="0" fontId="13" fillId="0" borderId="35" xfId="3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17" fillId="0" borderId="1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3" fillId="0" borderId="32" xfId="3" applyBorder="1" applyAlignment="1">
      <alignment horizontal="center"/>
    </xf>
    <xf numFmtId="2" fontId="9" fillId="0" borderId="10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2" fontId="9" fillId="0" borderId="27" xfId="1" applyNumberFormat="1" applyFont="1" applyBorder="1" applyAlignment="1">
      <alignment horizontal="center"/>
    </xf>
    <xf numFmtId="2" fontId="17" fillId="0" borderId="39" xfId="0" applyNumberFormat="1" applyFont="1" applyBorder="1" applyAlignment="1">
      <alignment horizontal="center"/>
    </xf>
    <xf numFmtId="0" fontId="13" fillId="0" borderId="34" xfId="3" applyBorder="1" applyAlignment="1">
      <alignment horizontal="center"/>
    </xf>
    <xf numFmtId="2" fontId="9" fillId="0" borderId="40" xfId="1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2" fontId="9" fillId="0" borderId="39" xfId="1" applyNumberFormat="1" applyFon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2" fontId="9" fillId="0" borderId="39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2" fontId="9" fillId="0" borderId="11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9" fillId="0" borderId="38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9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2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2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21" fillId="0" borderId="0" xfId="0" applyFont="1" applyAlignment="1">
      <alignment wrapText="1"/>
    </xf>
    <xf numFmtId="2" fontId="2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36" xfId="0" applyFont="1" applyBorder="1" applyAlignment="1">
      <alignment horizontal="left" indent="1"/>
    </xf>
    <xf numFmtId="0" fontId="13" fillId="0" borderId="0" xfId="3" applyFont="1" applyBorder="1" applyAlignment="1"/>
    <xf numFmtId="0" fontId="9" fillId="0" borderId="0" xfId="0" applyFont="1" applyBorder="1" applyAlignment="1">
      <alignment horizontal="left"/>
    </xf>
    <xf numFmtId="0" fontId="20" fillId="0" borderId="0" xfId="0" applyFont="1" applyBorder="1"/>
    <xf numFmtId="0" fontId="19" fillId="0" borderId="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13" fillId="0" borderId="4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13" fillId="0" borderId="21" xfId="0" applyFont="1" applyBorder="1" applyAlignment="1">
      <alignment horizontal="left"/>
    </xf>
    <xf numFmtId="0" fontId="5" fillId="0" borderId="0" xfId="0" applyFont="1" applyAlignment="1">
      <alignment wrapText="1"/>
    </xf>
    <xf numFmtId="0" fontId="13" fillId="0" borderId="14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2" fontId="13" fillId="0" borderId="25" xfId="1" applyNumberFormat="1" applyFont="1" applyBorder="1" applyAlignment="1">
      <alignment horizontal="center" vertical="top" wrapText="1"/>
    </xf>
    <xf numFmtId="2" fontId="13" fillId="0" borderId="15" xfId="1" applyNumberFormat="1" applyFont="1" applyBorder="1" applyAlignment="1">
      <alignment horizontal="center" vertical="top" wrapText="1"/>
    </xf>
    <xf numFmtId="2" fontId="13" fillId="0" borderId="22" xfId="1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25" fillId="0" borderId="0" xfId="0" applyFont="1" applyAlignment="1"/>
    <xf numFmtId="165" fontId="13" fillId="0" borderId="0" xfId="1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24" xfId="3" applyFont="1" applyBorder="1" applyAlignment="1">
      <alignment horizontal="center"/>
    </xf>
    <xf numFmtId="0" fontId="13" fillId="0" borderId="24" xfId="3" applyFont="1" applyBorder="1" applyAlignment="1">
      <alignment horizontal="center" wrapText="1"/>
    </xf>
    <xf numFmtId="2" fontId="17" fillId="0" borderId="46" xfId="1" applyNumberFormat="1" applyFont="1" applyBorder="1" applyAlignment="1">
      <alignment horizontal="center"/>
    </xf>
    <xf numFmtId="2" fontId="17" fillId="0" borderId="47" xfId="1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0" borderId="24" xfId="3" applyBorder="1" applyAlignment="1">
      <alignment horizontal="center" vertical="top"/>
    </xf>
    <xf numFmtId="0" fontId="13" fillId="0" borderId="24" xfId="3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2" fontId="17" fillId="0" borderId="0" xfId="0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4" fillId="0" borderId="43" xfId="0" applyFont="1" applyFill="1" applyBorder="1"/>
    <xf numFmtId="2" fontId="13" fillId="0" borderId="37" xfId="0" applyNumberFormat="1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4" fillId="0" borderId="32" xfId="0" applyFont="1" applyFill="1" applyBorder="1"/>
    <xf numFmtId="0" fontId="15" fillId="0" borderId="0" xfId="0" applyFont="1" applyBorder="1" applyAlignment="1"/>
    <xf numFmtId="2" fontId="9" fillId="0" borderId="13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4" fillId="0" borderId="24" xfId="0" applyFont="1" applyFill="1" applyBorder="1"/>
    <xf numFmtId="2" fontId="13" fillId="0" borderId="24" xfId="0" applyNumberFormat="1" applyFont="1" applyFill="1" applyBorder="1" applyAlignment="1">
      <alignment horizontal="center"/>
    </xf>
    <xf numFmtId="0" fontId="9" fillId="0" borderId="31" xfId="0" applyFont="1" applyBorder="1" applyAlignment="1">
      <alignment horizontal="left"/>
    </xf>
    <xf numFmtId="0" fontId="6" fillId="0" borderId="0" xfId="0" applyFont="1" applyAlignment="1"/>
    <xf numFmtId="0" fontId="13" fillId="0" borderId="32" xfId="3" applyBorder="1" applyAlignment="1">
      <alignment horizontal="center" vertical="top" wrapText="1"/>
    </xf>
    <xf numFmtId="0" fontId="4" fillId="0" borderId="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13" fillId="0" borderId="34" xfId="3" applyFont="1" applyBorder="1" applyAlignment="1">
      <alignment horizontal="center" vertical="top" wrapText="1"/>
    </xf>
    <xf numFmtId="0" fontId="13" fillId="0" borderId="32" xfId="3" applyFont="1" applyBorder="1" applyAlignment="1">
      <alignment horizontal="center" vertical="top"/>
    </xf>
    <xf numFmtId="0" fontId="13" fillId="0" borderId="35" xfId="3" applyBorder="1" applyAlignment="1">
      <alignment horizontal="center" vertical="top" wrapText="1"/>
    </xf>
    <xf numFmtId="0" fontId="13" fillId="0" borderId="34" xfId="3" applyBorder="1" applyAlignment="1">
      <alignment horizontal="center" vertical="top" wrapText="1"/>
    </xf>
    <xf numFmtId="0" fontId="4" fillId="0" borderId="5" xfId="0" applyFont="1" applyBorder="1"/>
    <xf numFmtId="0" fontId="5" fillId="0" borderId="9" xfId="0" applyFont="1" applyBorder="1" applyAlignment="1">
      <alignment horizontal="left" indent="1"/>
    </xf>
    <xf numFmtId="0" fontId="5" fillId="0" borderId="48" xfId="0" applyFont="1" applyBorder="1" applyAlignment="1">
      <alignment horizontal="left" indent="1"/>
    </xf>
    <xf numFmtId="2" fontId="9" fillId="0" borderId="41" xfId="0" applyNumberFormat="1" applyFont="1" applyFill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0" fontId="4" fillId="0" borderId="24" xfId="0" applyFont="1" applyBorder="1"/>
    <xf numFmtId="2" fontId="13" fillId="0" borderId="25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2" fontId="13" fillId="0" borderId="23" xfId="0" applyNumberFormat="1" applyFont="1" applyBorder="1" applyAlignment="1">
      <alignment horizontal="center"/>
    </xf>
    <xf numFmtId="2" fontId="13" fillId="0" borderId="24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4" fillId="0" borderId="7" xfId="0" applyFont="1" applyBorder="1"/>
    <xf numFmtId="0" fontId="5" fillId="0" borderId="45" xfId="0" applyFont="1" applyBorder="1" applyAlignment="1">
      <alignment horizontal="left" indent="1"/>
    </xf>
    <xf numFmtId="0" fontId="9" fillId="0" borderId="15" xfId="0" applyFont="1" applyBorder="1" applyAlignment="1">
      <alignment horizontal="center"/>
    </xf>
    <xf numFmtId="165" fontId="13" fillId="0" borderId="25" xfId="0" applyNumberFormat="1" applyFont="1" applyBorder="1" applyAlignment="1">
      <alignment horizontal="center"/>
    </xf>
    <xf numFmtId="165" fontId="13" fillId="0" borderId="1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13" fillId="0" borderId="25" xfId="2" applyNumberFormat="1" applyFont="1" applyFill="1" applyBorder="1" applyAlignment="1">
      <alignment horizontal="center"/>
    </xf>
    <xf numFmtId="2" fontId="13" fillId="0" borderId="15" xfId="2" applyNumberFormat="1" applyFont="1" applyFill="1" applyBorder="1" applyAlignment="1">
      <alignment horizontal="center"/>
    </xf>
    <xf numFmtId="2" fontId="13" fillId="0" borderId="23" xfId="2" applyNumberFormat="1" applyFont="1" applyFill="1" applyBorder="1" applyAlignment="1">
      <alignment horizontal="center"/>
    </xf>
    <xf numFmtId="2" fontId="13" fillId="0" borderId="29" xfId="2" applyNumberFormat="1" applyFont="1" applyFill="1" applyBorder="1" applyAlignment="1">
      <alignment horizontal="center"/>
    </xf>
    <xf numFmtId="2" fontId="13" fillId="0" borderId="30" xfId="2" applyNumberFormat="1" applyFont="1" applyFill="1" applyBorder="1" applyAlignment="1">
      <alignment horizontal="center"/>
    </xf>
    <xf numFmtId="2" fontId="13" fillId="0" borderId="44" xfId="2" applyNumberFormat="1" applyFont="1" applyFill="1" applyBorder="1" applyAlignment="1">
      <alignment horizontal="center"/>
    </xf>
    <xf numFmtId="0" fontId="9" fillId="0" borderId="42" xfId="0" applyFont="1" applyBorder="1" applyAlignment="1">
      <alignment horizontal="center" vertical="top" wrapText="1"/>
    </xf>
    <xf numFmtId="0" fontId="15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9" fillId="0" borderId="20" xfId="0" applyFont="1" applyBorder="1" applyAlignment="1">
      <alignment horizontal="center" wrapText="1"/>
    </xf>
    <xf numFmtId="0" fontId="5" fillId="0" borderId="33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5" xfId="0" applyFont="1" applyBorder="1" applyAlignment="1">
      <alignment horizontal="left" indent="2"/>
    </xf>
    <xf numFmtId="0" fontId="5" fillId="0" borderId="36" xfId="0" applyFont="1" applyBorder="1" applyAlignment="1">
      <alignment horizontal="left" indent="2"/>
    </xf>
    <xf numFmtId="2" fontId="13" fillId="0" borderId="44" xfId="0" applyNumberFormat="1" applyFont="1" applyFill="1" applyBorder="1" applyAlignment="1">
      <alignment horizontal="center"/>
    </xf>
  </cellXfs>
  <cellStyles count="4">
    <cellStyle name="Currency" xfId="1" builtinId="4"/>
    <cellStyle name="Heading 1" xfId="3" builtinId="16" customBuiltin="1"/>
    <cellStyle name="Hyperlink" xfId="2" builtinId="8"/>
    <cellStyle name="Normal" xfId="0" builtinId="0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2:E35" totalsRowShown="0" headerRowDxfId="69" headerRowBorderDxfId="68" tableBorderDxfId="67" headerRowCellStyle="Heading 1">
  <autoFilter ref="A32:E35" xr:uid="{00000000-0009-0000-0100-000006000000}"/>
  <tableColumns count="5">
    <tableColumn id="1" xr3:uid="{00000000-0010-0000-0300-000001000000}" name="General Clinical Supplies" dataDxfId="66"/>
    <tableColumn id="2" xr3:uid="{00000000-0010-0000-0300-000002000000}" name="Cost per Package, $"/>
    <tableColumn id="3" xr3:uid="{00000000-0010-0000-0300-000003000000}" name="No. of Units per Package" dataDxfId="65"/>
    <tableColumn id="4" xr3:uid="{00000000-0010-0000-0300-000004000000}" name="No. of Units per Patient per Visit" dataDxfId="64"/>
    <tableColumn id="5" xr3:uid="{00000000-0010-0000-0300-000005000000}" name="Estimated per Patient Cost, $" dataDxfId="63" dataCellStyle="Currency">
      <calculatedColumnFormula>IFERROR((B33/C33)*D33,0)</calculatedColumnFormula>
    </tableColumn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40:F51" totalsRowShown="0" headerRowDxfId="62" headerRowBorderDxfId="61" tableBorderDxfId="60">
  <autoFilter ref="A40:F51" xr:uid="{00000000-0009-0000-0100-000007000000}"/>
  <tableColumns count="6">
    <tableColumn id="1" xr3:uid="{00000000-0010-0000-0400-000001000000}" name="Unit" dataDxfId="59"/>
    <tableColumn id="2" xr3:uid="{00000000-0010-0000-0400-000002000000}" name="Procedure Cost, $ for Clinical Personnel #1" dataDxfId="58"/>
    <tableColumn id="3" xr3:uid="{00000000-0010-0000-0400-000003000000}" name="Procedure Cost, $ for Clinical Personnel #2" dataDxfId="57"/>
    <tableColumn id="4" xr3:uid="{00000000-0010-0000-0400-000004000000}" name="Procedure Cost, $ for Administrative Staff" dataDxfId="56"/>
    <tableColumn id="5" xr3:uid="{00000000-0010-0000-0400-000005000000}" name="Procedure Cost, $ of Supplies"/>
    <tableColumn id="6" xr3:uid="{00000000-0010-0000-0400-000006000000}" name="Procedure Cost, $ - Total Direct Cost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1B9342-7C61-4A5A-B8CE-83552B72272D}" name="Table1" displayName="Table1" ref="A7:E11" totalsRowShown="0" headerRowDxfId="55" dataDxfId="53" headerRowBorderDxfId="54" tableBorderDxfId="52" totalsRowBorderDxfId="51">
  <autoFilter ref="A7:E11" xr:uid="{56AEA10D-0D33-49E6-9E7D-B295126DFE84}"/>
  <tableColumns count="5">
    <tableColumn id="1" xr3:uid="{D9C185C0-93FE-4BD1-B51D-E47E4846B475}" name="Service" dataDxfId="50"/>
    <tableColumn id="2" xr3:uid="{7AC60587-6999-40B0-A2A8-D53033D4EA05}" name="Description" dataDxfId="49"/>
    <tableColumn id="3" xr3:uid="{1D1F02CB-CA58-4C9D-9766-41C618FDA09B}" name="Dental Personnel Time, Minutes - Clinical Personnel #1" dataDxfId="48"/>
    <tableColumn id="4" xr3:uid="{7C0CB619-58FD-4D3D-B83A-5350600D104B}" name="Dental Personnel Time, Minutes - Clinical Personnel #2" dataDxfId="47"/>
    <tableColumn id="5" xr3:uid="{E7EE7FC1-853B-4DA8-A2DB-0D5E1145B50E}" name="Dental Personnel Time, Minutes - Clinical Personnel #3" dataDxfId="4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8DEFA-116E-4751-94E7-4A0E3A35421D}" name="Table2" displayName="Table2" ref="A16:D21" totalsRowShown="0" headerRowDxfId="45" dataDxfId="43" headerRowBorderDxfId="44" tableBorderDxfId="42" totalsRowBorderDxfId="41" headerRowCellStyle="Currency">
  <autoFilter ref="A16:D21" xr:uid="{CEB1817B-FD83-4342-BD96-B1C5B410A00B}"/>
  <tableColumns count="4">
    <tableColumn id="1" xr3:uid="{55A8680E-3262-48B7-A6CB-E0DB59A2FBC4}" name="Resource" dataDxfId="40"/>
    <tableColumn id="2" xr3:uid="{167236E1-1013-4177-8F23-4FB68D8044D4}" name="Dental Personnel - Clinical Personnel #1" dataDxfId="39"/>
    <tableColumn id="3" xr3:uid="{5013A2AD-296A-48E9-840B-600061563583}" name="Dental Personnel - Clinical Personnel #2" dataDxfId="38"/>
    <tableColumn id="4" xr3:uid="{BF868585-7C73-4166-BAD2-0FD718DCEE54}" name="Dental Personnel - Administrative Staff" dataDxfId="3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C61764-D27C-44F4-A0C7-CEE3731D63BE}" name="Table3" displayName="Table3" ref="A26:B29" totalsRowShown="0" headerRowDxfId="36" headerRowBorderDxfId="35" tableBorderDxfId="34">
  <autoFilter ref="A26:B29" xr:uid="{120F7C58-EBEB-4C46-AF5E-AC7113FBD023}"/>
  <tableColumns count="2">
    <tableColumn id="1" xr3:uid="{D5067C9C-EB5E-4E03-954B-BC5AC68B8A97}" name="Procedure" dataDxfId="33"/>
    <tableColumn id="2" xr3:uid="{5A24527F-F0ED-4AD1-B71F-7AD1E4974D45}" name="Estimated Supply Cost per Procedure, $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8:E16" totalsRowShown="0" headerRowDxfId="32" headerRowBorderDxfId="31" tableBorderDxfId="30" headerRowCellStyle="Heading 1">
  <autoFilter ref="A8:E16" xr:uid="{00000000-0009-0000-0100-000008000000}"/>
  <tableColumns count="5">
    <tableColumn id="1" xr3:uid="{00000000-0010-0000-0500-000001000000}" name="Clinical or Administrative Service" dataDxfId="29"/>
    <tableColumn id="2" xr3:uid="{00000000-0010-0000-0500-000002000000}" name="Description" dataDxfId="28"/>
    <tableColumn id="3" xr3:uid="{00000000-0010-0000-0500-000003000000}" name="Dental Personnel Time, Minutes -Dental Hygienist" dataDxfId="27"/>
    <tableColumn id="4" xr3:uid="{00000000-0010-0000-0500-000004000000}" name="Dental Personnel Time, Minutes - Dental Assistant" dataDxfId="26"/>
    <tableColumn id="5" xr3:uid="{00000000-0010-0000-0500-000005000000}" name="Dental Personnel Time, Minutes -General WIC Administration" dataDxfId="25"/>
  </tableColumns>
  <tableStyleInfo name="TableStyleLight2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1:D26" totalsRowShown="0" headerRowDxfId="24" headerRowBorderDxfId="23" tableBorderDxfId="22" headerRowCellStyle="Heading 1">
  <autoFilter ref="A21:D26" xr:uid="{00000000-0009-0000-0100-000009000000}"/>
  <tableColumns count="4">
    <tableColumn id="1" xr3:uid="{00000000-0010-0000-0600-000001000000}" name="Resource" dataDxfId="21"/>
    <tableColumn id="2" xr3:uid="{00000000-0010-0000-0600-000002000000}" name="Dental Personnel - Dental Hygienist"/>
    <tableColumn id="3" xr3:uid="{00000000-0010-0000-0600-000003000000}" name="Dental Personnel - Dental Assistant"/>
    <tableColumn id="4" xr3:uid="{00000000-0010-0000-0600-000004000000}" name="Dental Personnel - General Clinic Administration" dataDxfId="20" dataCellStyle="Currency"/>
  </tableColumns>
  <tableStyleInfo name="TableStyleLight2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1:B38" totalsRowShown="0" headerRowBorderDxfId="19" tableBorderDxfId="18">
  <autoFilter ref="A31:B38" xr:uid="{00000000-0009-0000-0100-00000A000000}"/>
  <tableColumns count="2">
    <tableColumn id="1" xr3:uid="{00000000-0010-0000-0700-000001000000}" name="Procedure" dataDxfId="17"/>
    <tableColumn id="2" xr3:uid="{00000000-0010-0000-0700-000002000000}" name="Estimated Supply Cost Per Procedure, $" dataDxfId="16"/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41:E52" totalsRowShown="0" headerRowDxfId="15" headerRowBorderDxfId="14" tableBorderDxfId="13" headerRowCellStyle="Heading 1">
  <autoFilter ref="A41:E52" xr:uid="{00000000-0009-0000-0100-00000B000000}"/>
  <tableColumns count="5">
    <tableColumn id="1" xr3:uid="{00000000-0010-0000-0800-000001000000}" name="General Clinical Supplies" dataDxfId="12"/>
    <tableColumn id="2" xr3:uid="{00000000-0010-0000-0800-000002000000}" name="Cost per Package, $" dataDxfId="11"/>
    <tableColumn id="3" xr3:uid="{00000000-0010-0000-0800-000003000000}" name="No. of Units per Package" dataDxfId="10"/>
    <tableColumn id="4" xr3:uid="{00000000-0010-0000-0800-000004000000}" name="No. of Units per Patient per Visit" dataDxfId="9"/>
    <tableColumn id="5" xr3:uid="{00000000-0010-0000-0800-000005000000}" name="Estimated per Patient Cost, $" dataDxfId="8"/>
  </tableColumns>
  <tableStyleInfo name="TableStyleLight2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58:F73" totalsRowShown="0" headerRowDxfId="7" dataDxfId="6" tableBorderDxfId="5">
  <autoFilter ref="A58:F73" xr:uid="{00000000-0009-0000-0100-00000C000000}"/>
  <tableColumns count="6">
    <tableColumn id="1" xr3:uid="{00000000-0010-0000-0900-000001000000}" name="Unit"/>
    <tableColumn id="2" xr3:uid="{00000000-0010-0000-0900-000002000000}" name="Procedure Cost, $ for Dental Hygienist" dataDxfId="4"/>
    <tableColumn id="3" xr3:uid="{00000000-0010-0000-0900-000003000000}" name="Procedure Cost, $ for Dental Assistant" dataDxfId="3"/>
    <tableColumn id="4" xr3:uid="{00000000-0010-0000-0900-000004000000}" name="Procedure Cost, $ for General Clinic Administration" dataDxfId="2"/>
    <tableColumn id="5" xr3:uid="{00000000-0010-0000-0900-000005000000}" name="Procedure Cost, $ of Supplies" dataDxfId="1"/>
    <tableColumn id="6" xr3:uid="{00000000-0010-0000-0900-000006000000}" name="Procedure Cost, $ - Total Direct Cost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topLeftCell="A16" zoomScale="120" zoomScaleNormal="120" workbookViewId="0">
      <selection activeCell="A24" sqref="A1:A24"/>
    </sheetView>
  </sheetViews>
  <sheetFormatPr defaultRowHeight="14.4" x14ac:dyDescent="0.3"/>
  <cols>
    <col min="1" max="1" width="99.88671875" style="59" customWidth="1"/>
  </cols>
  <sheetData>
    <row r="1" spans="1:1" ht="18" x14ac:dyDescent="0.35">
      <c r="A1" s="55" t="s">
        <v>76</v>
      </c>
    </row>
    <row r="2" spans="1:1" x14ac:dyDescent="0.3">
      <c r="A2" s="124"/>
    </row>
    <row r="3" spans="1:1" ht="28.8" x14ac:dyDescent="0.3">
      <c r="A3" s="97" t="s">
        <v>88</v>
      </c>
    </row>
    <row r="4" spans="1:1" x14ac:dyDescent="0.3">
      <c r="A4" s="56"/>
    </row>
    <row r="5" spans="1:1" ht="15.6" x14ac:dyDescent="0.3">
      <c r="A5" s="57" t="s">
        <v>83</v>
      </c>
    </row>
    <row r="6" spans="1:1" x14ac:dyDescent="0.3">
      <c r="A6" s="58" t="s">
        <v>82</v>
      </c>
    </row>
    <row r="7" spans="1:1" x14ac:dyDescent="0.3">
      <c r="A7" s="58" t="s">
        <v>45</v>
      </c>
    </row>
    <row r="8" spans="1:1" x14ac:dyDescent="0.3">
      <c r="A8" s="58" t="s">
        <v>0</v>
      </c>
    </row>
    <row r="9" spans="1:1" x14ac:dyDescent="0.3">
      <c r="A9" s="59" t="s">
        <v>1</v>
      </c>
    </row>
    <row r="10" spans="1:1" x14ac:dyDescent="0.3">
      <c r="A10" s="124"/>
    </row>
    <row r="11" spans="1:1" ht="15.6" x14ac:dyDescent="0.3">
      <c r="A11" s="57" t="s">
        <v>2</v>
      </c>
    </row>
    <row r="12" spans="1:1" x14ac:dyDescent="0.3">
      <c r="A12" s="59" t="s">
        <v>3</v>
      </c>
    </row>
    <row r="13" spans="1:1" x14ac:dyDescent="0.3">
      <c r="A13" s="124"/>
    </row>
    <row r="14" spans="1:1" ht="15.6" x14ac:dyDescent="0.3">
      <c r="A14" s="57" t="s">
        <v>93</v>
      </c>
    </row>
    <row r="15" spans="1:1" ht="28.2" customHeight="1" x14ac:dyDescent="0.3">
      <c r="A15" s="54" t="s">
        <v>84</v>
      </c>
    </row>
    <row r="16" spans="1:1" x14ac:dyDescent="0.3">
      <c r="A16" s="124"/>
    </row>
    <row r="17" spans="1:1" ht="15.6" x14ac:dyDescent="0.3">
      <c r="A17" s="57" t="s">
        <v>59</v>
      </c>
    </row>
    <row r="18" spans="1:1" ht="28.2" customHeight="1" x14ac:dyDescent="0.3">
      <c r="A18" s="54" t="s">
        <v>85</v>
      </c>
    </row>
    <row r="19" spans="1:1" x14ac:dyDescent="0.3">
      <c r="A19" s="124"/>
    </row>
    <row r="20" spans="1:1" ht="15.6" x14ac:dyDescent="0.3">
      <c r="A20" s="57" t="s">
        <v>94</v>
      </c>
    </row>
    <row r="21" spans="1:1" ht="28.8" x14ac:dyDescent="0.3">
      <c r="A21" s="54" t="s">
        <v>86</v>
      </c>
    </row>
    <row r="22" spans="1:1" x14ac:dyDescent="0.3">
      <c r="A22" s="124"/>
    </row>
    <row r="23" spans="1:1" ht="15.6" x14ac:dyDescent="0.3">
      <c r="A23" s="57" t="s">
        <v>97</v>
      </c>
    </row>
    <row r="24" spans="1:1" ht="28.8" x14ac:dyDescent="0.3">
      <c r="A24" s="54" t="s">
        <v>87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"/>
  <sheetViews>
    <sheetView topLeftCell="C31" zoomScaleNormal="100" zoomScalePageLayoutView="80" workbookViewId="0">
      <selection activeCell="F40" sqref="F40"/>
    </sheetView>
  </sheetViews>
  <sheetFormatPr defaultColWidth="8.88671875" defaultRowHeight="13.8" x14ac:dyDescent="0.25"/>
  <cols>
    <col min="1" max="1" width="54.6640625" style="2" customWidth="1"/>
    <col min="2" max="2" width="44.5546875" style="2" customWidth="1"/>
    <col min="3" max="3" width="41.6640625" style="3" customWidth="1"/>
    <col min="4" max="4" width="40.5546875" style="3" customWidth="1"/>
    <col min="5" max="5" width="23.88671875" style="3" customWidth="1"/>
    <col min="6" max="6" width="22.44140625" style="3" customWidth="1"/>
    <col min="7" max="7" width="16.44140625" style="3" customWidth="1"/>
    <col min="8" max="8" width="8.5546875" style="3" bestFit="1" customWidth="1"/>
    <col min="9" max="9" width="23.5546875" style="2" bestFit="1" customWidth="1"/>
    <col min="10" max="10" width="16.44140625" style="2" customWidth="1"/>
    <col min="11" max="16384" width="8.88671875" style="2"/>
  </cols>
  <sheetData>
    <row r="1" spans="1:8" x14ac:dyDescent="0.25">
      <c r="A1" s="1" t="s">
        <v>64</v>
      </c>
    </row>
    <row r="2" spans="1:8" x14ac:dyDescent="0.25">
      <c r="A2" s="4" t="s">
        <v>92</v>
      </c>
    </row>
    <row r="3" spans="1:8" x14ac:dyDescent="0.25">
      <c r="A3" s="4"/>
    </row>
    <row r="4" spans="1:8" s="99" customFormat="1" x14ac:dyDescent="0.25">
      <c r="A4" s="103" t="s">
        <v>93</v>
      </c>
      <c r="B4" s="50"/>
      <c r="C4" s="51"/>
      <c r="D4" s="51"/>
      <c r="E4" s="104"/>
      <c r="F4" s="8"/>
      <c r="G4" s="8"/>
      <c r="H4" s="8"/>
    </row>
    <row r="5" spans="1:8" s="99" customFormat="1" x14ac:dyDescent="0.25">
      <c r="A5" s="103"/>
      <c r="B5" s="50"/>
      <c r="C5" s="51"/>
      <c r="D5" s="51"/>
      <c r="E5" s="104"/>
      <c r="F5" s="8"/>
      <c r="G5" s="8"/>
      <c r="H5" s="8"/>
    </row>
    <row r="6" spans="1:8" ht="14.4" thickBot="1" x14ac:dyDescent="0.3">
      <c r="A6" s="101" t="s">
        <v>65</v>
      </c>
      <c r="B6" s="37"/>
      <c r="C6" s="38"/>
      <c r="D6" s="38"/>
      <c r="E6" s="38"/>
      <c r="F6" s="49"/>
    </row>
    <row r="7" spans="1:8" ht="27.6" customHeight="1" thickBot="1" x14ac:dyDescent="0.3">
      <c r="A7" s="114" t="s">
        <v>4</v>
      </c>
      <c r="B7" s="115" t="s">
        <v>5</v>
      </c>
      <c r="C7" s="115" t="s">
        <v>100</v>
      </c>
      <c r="D7" s="115" t="s">
        <v>101</v>
      </c>
      <c r="E7" s="116" t="s">
        <v>102</v>
      </c>
      <c r="F7" s="49"/>
    </row>
    <row r="8" spans="1:8" ht="27.6" customHeight="1" x14ac:dyDescent="0.25">
      <c r="A8" s="112" t="s">
        <v>104</v>
      </c>
      <c r="B8" s="107" t="s">
        <v>103</v>
      </c>
      <c r="C8" s="105" t="s">
        <v>55</v>
      </c>
      <c r="D8" s="105" t="s">
        <v>55</v>
      </c>
      <c r="E8" s="106" t="s">
        <v>55</v>
      </c>
      <c r="F8" s="49"/>
    </row>
    <row r="9" spans="1:8" ht="27.6" customHeight="1" x14ac:dyDescent="0.25">
      <c r="A9" s="109" t="s">
        <v>105</v>
      </c>
      <c r="B9" s="29" t="s">
        <v>44</v>
      </c>
      <c r="C9" s="21" t="s">
        <v>55</v>
      </c>
      <c r="D9" s="21" t="s">
        <v>55</v>
      </c>
      <c r="E9" s="63" t="s">
        <v>55</v>
      </c>
      <c r="F9" s="49"/>
    </row>
    <row r="10" spans="1:8" ht="27.6" customHeight="1" x14ac:dyDescent="0.25">
      <c r="A10" s="109" t="s">
        <v>106</v>
      </c>
      <c r="B10" s="29" t="s">
        <v>44</v>
      </c>
      <c r="C10" s="21" t="s">
        <v>55</v>
      </c>
      <c r="D10" s="21" t="s">
        <v>55</v>
      </c>
      <c r="E10" s="63" t="s">
        <v>55</v>
      </c>
      <c r="F10" s="49"/>
    </row>
    <row r="11" spans="1:8" ht="27.6" customHeight="1" thickBot="1" x14ac:dyDescent="0.3">
      <c r="A11" s="110" t="s">
        <v>14</v>
      </c>
      <c r="B11" s="66" t="s">
        <v>15</v>
      </c>
      <c r="C11" s="67" t="s">
        <v>55</v>
      </c>
      <c r="D11" s="67" t="s">
        <v>55</v>
      </c>
      <c r="E11" s="68" t="s">
        <v>55</v>
      </c>
      <c r="F11" s="49"/>
    </row>
    <row r="12" spans="1:8" ht="40.799999999999997" customHeight="1" x14ac:dyDescent="0.25">
      <c r="A12" s="121"/>
      <c r="B12" s="37"/>
      <c r="C12" s="38"/>
      <c r="D12" s="38"/>
      <c r="E12" s="38"/>
      <c r="F12" s="49"/>
    </row>
    <row r="13" spans="1:8" x14ac:dyDescent="0.25">
      <c r="A13" s="52" t="s">
        <v>59</v>
      </c>
      <c r="B13" s="33"/>
      <c r="C13" s="34"/>
      <c r="D13" s="34"/>
      <c r="E13" s="34"/>
    </row>
    <row r="14" spans="1:8" x14ac:dyDescent="0.25">
      <c r="A14" s="52"/>
      <c r="B14" s="33"/>
      <c r="C14" s="34"/>
      <c r="D14" s="34"/>
      <c r="E14" s="34"/>
    </row>
    <row r="15" spans="1:8" ht="14.4" thickBot="1" x14ac:dyDescent="0.3">
      <c r="A15" s="101" t="s">
        <v>66</v>
      </c>
      <c r="B15" s="36"/>
      <c r="C15" s="36"/>
      <c r="D15" s="36"/>
      <c r="E15" s="11"/>
      <c r="F15" s="11"/>
      <c r="G15" s="11"/>
      <c r="H15" s="2"/>
    </row>
    <row r="16" spans="1:8" s="113" customFormat="1" ht="31.8" customHeight="1" thickBot="1" x14ac:dyDescent="0.3">
      <c r="A16" s="117" t="s">
        <v>16</v>
      </c>
      <c r="B16" s="118" t="s">
        <v>108</v>
      </c>
      <c r="C16" s="119" t="s">
        <v>109</v>
      </c>
      <c r="D16" s="120" t="s">
        <v>110</v>
      </c>
    </row>
    <row r="17" spans="1:10" x14ac:dyDescent="0.25">
      <c r="A17" s="108" t="s">
        <v>17</v>
      </c>
      <c r="B17" s="111" t="s">
        <v>56</v>
      </c>
      <c r="C17" s="105" t="s">
        <v>56</v>
      </c>
      <c r="D17" s="106" t="s">
        <v>56</v>
      </c>
      <c r="E17" s="11"/>
      <c r="F17" s="11"/>
      <c r="G17" s="11"/>
      <c r="H17" s="2"/>
    </row>
    <row r="18" spans="1:10" x14ac:dyDescent="0.25">
      <c r="A18" s="109" t="s">
        <v>46</v>
      </c>
      <c r="B18" s="23" t="s">
        <v>56</v>
      </c>
      <c r="C18" s="21" t="s">
        <v>56</v>
      </c>
      <c r="D18" s="63" t="s">
        <v>56</v>
      </c>
      <c r="E18" s="11"/>
      <c r="F18" s="11"/>
      <c r="G18" s="11"/>
      <c r="H18" s="2"/>
    </row>
    <row r="19" spans="1:10" x14ac:dyDescent="0.25">
      <c r="A19" s="109" t="s">
        <v>107</v>
      </c>
      <c r="B19" s="23" t="s">
        <v>55</v>
      </c>
      <c r="C19" s="21" t="s">
        <v>55</v>
      </c>
      <c r="D19" s="63" t="s">
        <v>55</v>
      </c>
      <c r="E19" s="11"/>
      <c r="F19" s="11"/>
      <c r="G19" s="11"/>
      <c r="H19" s="2"/>
    </row>
    <row r="20" spans="1:10" x14ac:dyDescent="0.25">
      <c r="A20" s="109" t="s">
        <v>19</v>
      </c>
      <c r="B20" s="23" t="s">
        <v>55</v>
      </c>
      <c r="C20" s="21" t="s">
        <v>55</v>
      </c>
      <c r="D20" s="63" t="s">
        <v>55</v>
      </c>
      <c r="E20" s="11"/>
      <c r="F20" s="11"/>
      <c r="G20" s="11"/>
      <c r="H20" s="2"/>
    </row>
    <row r="21" spans="1:10" ht="14.4" thickBot="1" x14ac:dyDescent="0.3">
      <c r="A21" s="110" t="s">
        <v>20</v>
      </c>
      <c r="B21" s="70">
        <f>IFERROR(+B19/B20/60,0)</f>
        <v>0</v>
      </c>
      <c r="C21" s="71">
        <f t="shared" ref="C21:D21" si="0">IFERROR(+C19/C20/60,0)</f>
        <v>0</v>
      </c>
      <c r="D21" s="72">
        <f t="shared" si="0"/>
        <v>0</v>
      </c>
      <c r="E21" s="11"/>
      <c r="F21" s="11"/>
      <c r="G21" s="11"/>
      <c r="H21" s="2"/>
    </row>
    <row r="22" spans="1:10" x14ac:dyDescent="0.25">
      <c r="A22" s="121"/>
      <c r="B22" s="35"/>
      <c r="C22" s="35"/>
      <c r="D22" s="35"/>
      <c r="E22" s="11"/>
      <c r="F22" s="11"/>
      <c r="G22" s="11"/>
      <c r="H22" s="2"/>
    </row>
    <row r="23" spans="1:10" x14ac:dyDescent="0.25">
      <c r="A23" s="126" t="s">
        <v>96</v>
      </c>
      <c r="B23" s="122"/>
      <c r="C23" s="125"/>
      <c r="D23" s="123"/>
      <c r="E23" s="13"/>
      <c r="F23" s="14"/>
      <c r="G23" s="15"/>
      <c r="H23" s="15"/>
    </row>
    <row r="24" spans="1:10" x14ac:dyDescent="0.25">
      <c r="A24" s="126"/>
      <c r="B24" s="122"/>
      <c r="C24" s="125"/>
      <c r="D24" s="123"/>
      <c r="E24" s="13"/>
      <c r="F24" s="14"/>
      <c r="G24" s="15"/>
      <c r="H24" s="15"/>
    </row>
    <row r="25" spans="1:10" ht="14.4" thickBot="1" x14ac:dyDescent="0.3">
      <c r="A25" s="101" t="s">
        <v>67</v>
      </c>
      <c r="B25" s="37"/>
      <c r="C25" s="38"/>
      <c r="D25" s="38"/>
      <c r="E25" s="38"/>
      <c r="F25" s="49"/>
    </row>
    <row r="26" spans="1:10" ht="14.4" thickBot="1" x14ac:dyDescent="0.3">
      <c r="A26" s="127" t="s">
        <v>60</v>
      </c>
      <c r="B26" s="128" t="s">
        <v>62</v>
      </c>
      <c r="C26" s="38"/>
      <c r="D26" s="38"/>
      <c r="E26" s="38"/>
      <c r="F26" s="49"/>
    </row>
    <row r="27" spans="1:10" x14ac:dyDescent="0.25">
      <c r="A27" s="131" t="s">
        <v>47</v>
      </c>
      <c r="B27" s="129" t="s">
        <v>55</v>
      </c>
      <c r="C27" s="38"/>
      <c r="D27" s="38"/>
      <c r="E27" s="38"/>
      <c r="F27" s="49"/>
    </row>
    <row r="28" spans="1:10" x14ac:dyDescent="0.25">
      <c r="A28" s="132" t="s">
        <v>48</v>
      </c>
      <c r="B28" s="130" t="s">
        <v>55</v>
      </c>
      <c r="C28" s="38"/>
      <c r="D28" s="38"/>
      <c r="E28" s="38"/>
      <c r="F28" s="49"/>
    </row>
    <row r="29" spans="1:10" ht="14.4" thickBot="1" x14ac:dyDescent="0.3">
      <c r="A29" s="133" t="s">
        <v>49</v>
      </c>
      <c r="B29" s="73" t="s">
        <v>55</v>
      </c>
      <c r="C29" s="11"/>
      <c r="D29" s="13"/>
      <c r="E29" s="14"/>
      <c r="F29" s="15"/>
      <c r="G29" s="15"/>
      <c r="H29" s="2"/>
    </row>
    <row r="30" spans="1:10" x14ac:dyDescent="0.25">
      <c r="A30" s="136"/>
      <c r="B30" s="137"/>
      <c r="C30" s="11"/>
      <c r="D30" s="13"/>
      <c r="E30" s="14"/>
      <c r="F30" s="15"/>
      <c r="G30" s="15"/>
      <c r="H30" s="2"/>
    </row>
    <row r="31" spans="1:10" ht="14.4" thickBot="1" x14ac:dyDescent="0.3">
      <c r="A31" s="101" t="s">
        <v>68</v>
      </c>
      <c r="B31" s="36"/>
      <c r="C31" s="36"/>
      <c r="D31" s="36"/>
      <c r="E31" s="11"/>
      <c r="F31" s="11"/>
      <c r="G31" s="11"/>
      <c r="H31" s="2"/>
    </row>
    <row r="32" spans="1:10" ht="28.2" thickBot="1" x14ac:dyDescent="0.3">
      <c r="A32" s="134" t="s">
        <v>21</v>
      </c>
      <c r="B32" s="135" t="s">
        <v>22</v>
      </c>
      <c r="C32" s="135" t="s">
        <v>23</v>
      </c>
      <c r="D32" s="135" t="s">
        <v>24</v>
      </c>
      <c r="E32" s="135" t="s">
        <v>25</v>
      </c>
      <c r="F32" s="2"/>
      <c r="G32" s="13"/>
      <c r="H32" s="14"/>
      <c r="I32" s="15"/>
      <c r="J32" s="15"/>
    </row>
    <row r="33" spans="1:10" x14ac:dyDescent="0.25">
      <c r="A33" s="131" t="s">
        <v>50</v>
      </c>
      <c r="B33" s="23" t="s">
        <v>55</v>
      </c>
      <c r="C33" s="23" t="s">
        <v>55</v>
      </c>
      <c r="D33" s="22" t="s">
        <v>55</v>
      </c>
      <c r="E33" s="75">
        <f>IFERROR((B33/C33)*D33,0)</f>
        <v>0</v>
      </c>
      <c r="F33" s="2"/>
      <c r="G33" s="13"/>
      <c r="H33" s="14"/>
      <c r="I33" s="15"/>
      <c r="J33" s="15"/>
    </row>
    <row r="34" spans="1:10" x14ac:dyDescent="0.25">
      <c r="A34" s="132" t="s">
        <v>51</v>
      </c>
      <c r="B34" s="23" t="s">
        <v>55</v>
      </c>
      <c r="C34" s="23" t="s">
        <v>55</v>
      </c>
      <c r="D34" s="22" t="s">
        <v>55</v>
      </c>
      <c r="E34" s="75">
        <f>IFERROR((B34/C34)*D34,0)</f>
        <v>0</v>
      </c>
      <c r="F34" s="2"/>
      <c r="G34" s="13"/>
      <c r="H34" s="14"/>
      <c r="I34" s="15"/>
      <c r="J34" s="15"/>
    </row>
    <row r="35" spans="1:10" ht="14.4" thickBot="1" x14ac:dyDescent="0.3">
      <c r="A35" s="133" t="s">
        <v>52</v>
      </c>
      <c r="B35" s="76" t="s">
        <v>55</v>
      </c>
      <c r="C35" s="77" t="s">
        <v>55</v>
      </c>
      <c r="D35" s="78" t="s">
        <v>55</v>
      </c>
      <c r="E35" s="79">
        <f>IFERROR((B35/C35)*D35,0)</f>
        <v>0</v>
      </c>
      <c r="F35" s="2"/>
      <c r="G35" s="13"/>
      <c r="H35" s="14"/>
      <c r="I35" s="15"/>
      <c r="J35" s="15"/>
    </row>
    <row r="36" spans="1:10" x14ac:dyDescent="0.25">
      <c r="A36" s="136"/>
      <c r="B36" s="138"/>
      <c r="C36" s="38"/>
      <c r="D36" s="38"/>
      <c r="E36" s="35"/>
      <c r="F36" s="2"/>
      <c r="G36" s="13"/>
      <c r="H36" s="14"/>
      <c r="I36" s="15"/>
      <c r="J36" s="15"/>
    </row>
    <row r="37" spans="1:10" x14ac:dyDescent="0.25">
      <c r="A37" s="52" t="s">
        <v>95</v>
      </c>
    </row>
    <row r="38" spans="1:10" x14ac:dyDescent="0.25">
      <c r="A38" s="52"/>
    </row>
    <row r="39" spans="1:10" ht="14.4" thickBot="1" x14ac:dyDescent="0.3">
      <c r="A39" s="101" t="s">
        <v>69</v>
      </c>
      <c r="B39" s="36"/>
      <c r="C39" s="36"/>
      <c r="D39" s="36"/>
      <c r="E39" s="11"/>
      <c r="F39" s="11"/>
      <c r="G39" s="11"/>
      <c r="H39" s="2"/>
    </row>
    <row r="40" spans="1:10" ht="28.2" thickBot="1" x14ac:dyDescent="0.3">
      <c r="A40" s="117" t="s">
        <v>39</v>
      </c>
      <c r="B40" s="168" t="s">
        <v>111</v>
      </c>
      <c r="C40" s="169" t="s">
        <v>112</v>
      </c>
      <c r="D40" s="169" t="s">
        <v>113</v>
      </c>
      <c r="E40" s="169" t="s">
        <v>114</v>
      </c>
      <c r="F40" s="117" t="s">
        <v>115</v>
      </c>
      <c r="H40" s="2"/>
    </row>
    <row r="41" spans="1:10" x14ac:dyDescent="0.25">
      <c r="A41" s="170" t="s">
        <v>125</v>
      </c>
      <c r="B41" s="44" t="s">
        <v>7</v>
      </c>
      <c r="C41" s="6" t="s">
        <v>7</v>
      </c>
      <c r="D41" s="6" t="s">
        <v>7</v>
      </c>
      <c r="E41" s="6" t="s">
        <v>7</v>
      </c>
      <c r="F41" s="141" t="s">
        <v>7</v>
      </c>
      <c r="H41" s="2"/>
    </row>
    <row r="42" spans="1:10" x14ac:dyDescent="0.25">
      <c r="A42" s="30" t="s">
        <v>104</v>
      </c>
      <c r="B42" s="39">
        <f>IFERROR(+#REF!*#REF!,0)</f>
        <v>0</v>
      </c>
      <c r="C42" s="10">
        <f>IFERROR(+#REF!*#REF!,0)</f>
        <v>0</v>
      </c>
      <c r="D42" s="10">
        <f>IFERROR(+#REF!*#REF!,0)</f>
        <v>0</v>
      </c>
      <c r="E42" s="10">
        <f>IFERROR(+#REF!*1,0)</f>
        <v>0</v>
      </c>
      <c r="F42" s="18">
        <f>SUM(B42:E42)</f>
        <v>0</v>
      </c>
      <c r="G42" s="11"/>
      <c r="H42" s="2"/>
    </row>
    <row r="43" spans="1:10" x14ac:dyDescent="0.25">
      <c r="A43" s="30" t="s">
        <v>105</v>
      </c>
      <c r="B43" s="39">
        <f>IFERROR(+#REF!*#REF!,0)</f>
        <v>0</v>
      </c>
      <c r="C43" s="10">
        <f>IFERROR(+#REF!*#REF!,0)</f>
        <v>0</v>
      </c>
      <c r="D43" s="10">
        <f>IFERROR(+#REF!*#REF!,0)</f>
        <v>0</v>
      </c>
      <c r="E43" s="10">
        <f>IFERROR(+#REF!*1,0)</f>
        <v>0</v>
      </c>
      <c r="F43" s="18">
        <f t="shared" ref="F43:F44" si="1">SUM(B43:E43)</f>
        <v>0</v>
      </c>
      <c r="G43" s="11"/>
      <c r="H43" s="2"/>
    </row>
    <row r="44" spans="1:10" ht="14.4" thickBot="1" x14ac:dyDescent="0.3">
      <c r="A44" s="159" t="s">
        <v>106</v>
      </c>
      <c r="B44" s="47">
        <f>IFERROR(+#REF!*#REF!,0)</f>
        <v>0</v>
      </c>
      <c r="C44" s="48">
        <f>IFERROR(+#REF!*#REF!,0)</f>
        <v>0</v>
      </c>
      <c r="D44" s="48">
        <f>IFERROR(+#REF!*#REF!,0)</f>
        <v>0</v>
      </c>
      <c r="E44" s="48">
        <f>IFERROR(+#REF!*1,0)</f>
        <v>0</v>
      </c>
      <c r="F44" s="46">
        <f t="shared" si="1"/>
        <v>0</v>
      </c>
      <c r="H44" s="2"/>
    </row>
    <row r="45" spans="1:10" ht="14.4" thickBot="1" x14ac:dyDescent="0.3">
      <c r="A45" s="147" t="s">
        <v>116</v>
      </c>
      <c r="B45" s="180" t="s">
        <v>7</v>
      </c>
      <c r="C45" s="181" t="s">
        <v>7</v>
      </c>
      <c r="D45" s="181" t="s">
        <v>7</v>
      </c>
      <c r="E45" s="182" t="s">
        <v>7</v>
      </c>
      <c r="F45" s="148">
        <f>SUM(F42:F44)</f>
        <v>0</v>
      </c>
      <c r="H45" s="2"/>
    </row>
    <row r="46" spans="1:10" x14ac:dyDescent="0.25">
      <c r="A46" s="171" t="s">
        <v>41</v>
      </c>
      <c r="B46" s="44" t="s">
        <v>7</v>
      </c>
      <c r="C46" s="6" t="s">
        <v>7</v>
      </c>
      <c r="D46" s="6" t="s">
        <v>7</v>
      </c>
      <c r="E46" s="6" t="s">
        <v>7</v>
      </c>
      <c r="F46" s="141" t="s">
        <v>7</v>
      </c>
      <c r="H46" s="2"/>
    </row>
    <row r="47" spans="1:10" x14ac:dyDescent="0.25">
      <c r="A47" s="172" t="s">
        <v>40</v>
      </c>
      <c r="B47" s="40" t="s">
        <v>7</v>
      </c>
      <c r="C47" s="28" t="s">
        <v>7</v>
      </c>
      <c r="D47" s="28" t="s">
        <v>7</v>
      </c>
      <c r="E47" s="145">
        <f>SUM(E33:E35)</f>
        <v>0</v>
      </c>
      <c r="F47" s="146" t="s">
        <v>7</v>
      </c>
      <c r="H47" s="2"/>
    </row>
    <row r="48" spans="1:10" x14ac:dyDescent="0.25">
      <c r="A48" s="30" t="s">
        <v>63</v>
      </c>
      <c r="B48" s="41">
        <f>IFERROR(+#REF!*#REF!,0)</f>
        <v>0</v>
      </c>
      <c r="C48" s="18">
        <f>IFERROR(+#REF!*#REF!,0)</f>
        <v>0</v>
      </c>
      <c r="D48" s="10">
        <f>IFERROR(#REF!*#REF!,0)</f>
        <v>0</v>
      </c>
      <c r="E48" s="17" t="s">
        <v>7</v>
      </c>
      <c r="F48" s="142">
        <f>SUM(B48:E48)</f>
        <v>0</v>
      </c>
      <c r="H48" s="2"/>
    </row>
    <row r="49" spans="1:8" ht="16.8" thickBot="1" x14ac:dyDescent="0.3">
      <c r="A49" s="160" t="s">
        <v>53</v>
      </c>
      <c r="B49" s="42">
        <f>IFERROR(+B48/10,0)</f>
        <v>0</v>
      </c>
      <c r="C49" s="27">
        <f t="shared" ref="C49:D49" si="2">IFERROR(+C48/10,0)</f>
        <v>0</v>
      </c>
      <c r="D49" s="27">
        <f t="shared" si="2"/>
        <v>0</v>
      </c>
      <c r="E49" s="25" t="s">
        <v>7</v>
      </c>
      <c r="F49" s="161">
        <f>SUM(B49:E49)</f>
        <v>0</v>
      </c>
      <c r="H49" s="2"/>
    </row>
    <row r="50" spans="1:8" ht="14.4" thickBot="1" x14ac:dyDescent="0.3">
      <c r="A50" s="163" t="s">
        <v>42</v>
      </c>
      <c r="B50" s="164">
        <f>+B49</f>
        <v>0</v>
      </c>
      <c r="C50" s="165">
        <f>+C49</f>
        <v>0</v>
      </c>
      <c r="D50" s="165">
        <f>+D49</f>
        <v>0</v>
      </c>
      <c r="E50" s="166">
        <f>+E47</f>
        <v>0</v>
      </c>
      <c r="F50" s="167">
        <f>SUM(B50:E50)</f>
        <v>0</v>
      </c>
      <c r="H50" s="2"/>
    </row>
    <row r="51" spans="1:8" ht="14.4" thickBot="1" x14ac:dyDescent="0.3">
      <c r="A51" s="143" t="s">
        <v>43</v>
      </c>
      <c r="B51" s="183" t="s">
        <v>7</v>
      </c>
      <c r="C51" s="184" t="s">
        <v>7</v>
      </c>
      <c r="D51" s="184" t="s">
        <v>7</v>
      </c>
      <c r="E51" s="185" t="s">
        <v>7</v>
      </c>
      <c r="F51" s="140">
        <f>F50+F45</f>
        <v>0</v>
      </c>
      <c r="H51" s="2"/>
    </row>
    <row r="52" spans="1:8" ht="16.8" x14ac:dyDescent="0.3">
      <c r="A52" s="144" t="s">
        <v>89</v>
      </c>
      <c r="B52" s="98"/>
      <c r="C52" s="98"/>
      <c r="D52" s="98"/>
      <c r="E52" s="8"/>
      <c r="F52" s="8"/>
      <c r="G52" s="19"/>
    </row>
    <row r="53" spans="1:8" ht="16.8" x14ac:dyDescent="0.3">
      <c r="A53" s="144" t="s">
        <v>54</v>
      </c>
      <c r="B53" s="99"/>
      <c r="C53" s="8"/>
      <c r="D53" s="8"/>
      <c r="E53" s="8"/>
      <c r="F53" s="8"/>
    </row>
    <row r="80" ht="28.35" customHeight="1" x14ac:dyDescent="0.25"/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</sheetData>
  <phoneticPr fontId="24" type="noConversion"/>
  <pageMargins left="0.25" right="0.25" top="0.25" bottom="0.25" header="0" footer="0"/>
  <pageSetup scale="59" orientation="landscape" horizontalDpi="1200" verticalDpi="1200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3"/>
  <sheetViews>
    <sheetView tabSelected="1" zoomScaleNormal="100" workbookViewId="0">
      <selection activeCell="I60" sqref="I60"/>
    </sheetView>
  </sheetViews>
  <sheetFormatPr defaultColWidth="8.88671875" defaultRowHeight="13.8" x14ac:dyDescent="0.25"/>
  <cols>
    <col min="1" max="1" width="55.77734375" style="2" customWidth="1"/>
    <col min="2" max="2" width="34.44140625" style="2" customWidth="1"/>
    <col min="3" max="3" width="22.88671875" style="3" customWidth="1"/>
    <col min="4" max="4" width="22.109375" style="3" customWidth="1"/>
    <col min="5" max="5" width="21.44140625" style="3" customWidth="1"/>
    <col min="6" max="6" width="19.44140625" style="3" customWidth="1"/>
    <col min="7" max="7" width="16.44140625" style="3" customWidth="1"/>
    <col min="8" max="8" width="8.5546875" style="3" bestFit="1" customWidth="1"/>
    <col min="9" max="9" width="23.5546875" style="2" bestFit="1" customWidth="1"/>
    <col min="10" max="10" width="16.44140625" style="2" customWidth="1"/>
    <col min="11" max="16384" width="8.88671875" style="2"/>
  </cols>
  <sheetData>
    <row r="1" spans="1:8" x14ac:dyDescent="0.25">
      <c r="A1" s="1" t="s">
        <v>70</v>
      </c>
    </row>
    <row r="2" spans="1:8" x14ac:dyDescent="0.25">
      <c r="A2" s="150" t="s">
        <v>90</v>
      </c>
    </row>
    <row r="3" spans="1:8" x14ac:dyDescent="0.25">
      <c r="A3" s="2" t="s">
        <v>91</v>
      </c>
    </row>
    <row r="4" spans="1:8" x14ac:dyDescent="0.25">
      <c r="A4" s="122"/>
    </row>
    <row r="5" spans="1:8" x14ac:dyDescent="0.25">
      <c r="A5" s="52" t="s">
        <v>93</v>
      </c>
      <c r="C5" s="61"/>
      <c r="D5" s="61"/>
    </row>
    <row r="6" spans="1:8" x14ac:dyDescent="0.25">
      <c r="A6" s="52"/>
      <c r="C6" s="61"/>
      <c r="D6" s="61"/>
    </row>
    <row r="7" spans="1:8" x14ac:dyDescent="0.25">
      <c r="A7" s="101" t="s">
        <v>75</v>
      </c>
      <c r="B7" s="37"/>
      <c r="C7" s="38"/>
      <c r="D7" s="38"/>
      <c r="E7" s="38"/>
      <c r="F7" s="49"/>
    </row>
    <row r="8" spans="1:8" ht="55.8" thickBot="1" x14ac:dyDescent="0.3">
      <c r="A8" s="154" t="s">
        <v>117</v>
      </c>
      <c r="B8" s="155" t="s">
        <v>5</v>
      </c>
      <c r="C8" s="151" t="s">
        <v>118</v>
      </c>
      <c r="D8" s="151" t="s">
        <v>119</v>
      </c>
      <c r="E8" s="151" t="s">
        <v>120</v>
      </c>
    </row>
    <row r="9" spans="1:8" ht="27" customHeight="1" x14ac:dyDescent="0.25">
      <c r="A9" s="152" t="s">
        <v>6</v>
      </c>
      <c r="B9" s="29" t="s">
        <v>77</v>
      </c>
      <c r="C9" s="6">
        <v>15</v>
      </c>
      <c r="D9" s="6">
        <v>15</v>
      </c>
      <c r="E9" s="7" t="s">
        <v>7</v>
      </c>
    </row>
    <row r="10" spans="1:8" ht="27" customHeight="1" x14ac:dyDescent="0.25">
      <c r="A10" s="152" t="s">
        <v>8</v>
      </c>
      <c r="B10" s="29" t="s">
        <v>78</v>
      </c>
      <c r="C10" s="6">
        <v>10</v>
      </c>
      <c r="D10" s="6">
        <v>10</v>
      </c>
      <c r="E10" s="7" t="s">
        <v>7</v>
      </c>
    </row>
    <row r="11" spans="1:8" ht="27" customHeight="1" x14ac:dyDescent="0.25">
      <c r="A11" s="152" t="s">
        <v>9</v>
      </c>
      <c r="B11" s="29" t="s">
        <v>79</v>
      </c>
      <c r="C11" s="6">
        <v>5</v>
      </c>
      <c r="D11" s="6">
        <v>5</v>
      </c>
      <c r="E11" s="7" t="s">
        <v>7</v>
      </c>
    </row>
    <row r="12" spans="1:8" ht="27" customHeight="1" x14ac:dyDescent="0.25">
      <c r="A12" s="152" t="s">
        <v>10</v>
      </c>
      <c r="B12" s="29" t="s">
        <v>78</v>
      </c>
      <c r="C12" s="6">
        <v>15</v>
      </c>
      <c r="D12" s="6">
        <v>15</v>
      </c>
      <c r="E12" s="7" t="s">
        <v>7</v>
      </c>
    </row>
    <row r="13" spans="1:8" ht="27" customHeight="1" x14ac:dyDescent="0.25">
      <c r="A13" s="152" t="s">
        <v>11</v>
      </c>
      <c r="B13" s="29" t="s">
        <v>79</v>
      </c>
      <c r="C13" s="6">
        <v>10</v>
      </c>
      <c r="D13" s="6">
        <v>10</v>
      </c>
      <c r="E13" s="7" t="s">
        <v>7</v>
      </c>
    </row>
    <row r="14" spans="1:8" ht="27" customHeight="1" x14ac:dyDescent="0.25">
      <c r="A14" s="152" t="s">
        <v>12</v>
      </c>
      <c r="B14" s="29" t="s">
        <v>79</v>
      </c>
      <c r="C14" s="6">
        <v>5</v>
      </c>
      <c r="D14" s="6">
        <v>5</v>
      </c>
      <c r="E14" s="7" t="s">
        <v>7</v>
      </c>
    </row>
    <row r="15" spans="1:8" ht="27" customHeight="1" x14ac:dyDescent="0.25">
      <c r="A15" s="152" t="s">
        <v>13</v>
      </c>
      <c r="B15" s="29" t="s">
        <v>80</v>
      </c>
      <c r="C15" s="6">
        <v>5</v>
      </c>
      <c r="D15" s="6">
        <v>5</v>
      </c>
      <c r="E15" s="7" t="s">
        <v>7</v>
      </c>
      <c r="F15" s="8"/>
      <c r="G15" s="8"/>
      <c r="H15" s="8"/>
    </row>
    <row r="16" spans="1:8" ht="27" customHeight="1" x14ac:dyDescent="0.25">
      <c r="A16" s="153" t="s">
        <v>14</v>
      </c>
      <c r="B16" s="66" t="s">
        <v>81</v>
      </c>
      <c r="C16" s="26">
        <v>90</v>
      </c>
      <c r="D16" s="82">
        <v>90</v>
      </c>
      <c r="E16" s="83">
        <v>60</v>
      </c>
      <c r="F16" s="9"/>
    </row>
    <row r="17" spans="1:8" x14ac:dyDescent="0.25">
      <c r="A17" s="102"/>
      <c r="B17" s="37"/>
      <c r="C17" s="43"/>
      <c r="D17" s="8"/>
      <c r="E17" s="43"/>
      <c r="F17" s="24"/>
    </row>
    <row r="18" spans="1:8" x14ac:dyDescent="0.25">
      <c r="A18" s="52" t="s">
        <v>59</v>
      </c>
    </row>
    <row r="19" spans="1:8" x14ac:dyDescent="0.25">
      <c r="A19" s="52"/>
    </row>
    <row r="20" spans="1:8" x14ac:dyDescent="0.25">
      <c r="A20" s="101" t="s">
        <v>71</v>
      </c>
      <c r="B20" s="37"/>
      <c r="C20" s="38"/>
      <c r="D20" s="38"/>
      <c r="E20" s="38"/>
      <c r="F20" s="49"/>
    </row>
    <row r="21" spans="1:8" ht="42" thickBot="1" x14ac:dyDescent="0.3">
      <c r="A21" s="157" t="s">
        <v>16</v>
      </c>
      <c r="B21" s="151" t="s">
        <v>121</v>
      </c>
      <c r="C21" s="151" t="s">
        <v>122</v>
      </c>
      <c r="D21" s="156" t="s">
        <v>123</v>
      </c>
      <c r="H21" s="2"/>
    </row>
    <row r="22" spans="1:8" x14ac:dyDescent="0.25">
      <c r="A22" s="158" t="s">
        <v>17</v>
      </c>
      <c r="B22" s="44" t="s">
        <v>7</v>
      </c>
      <c r="C22" s="6" t="s">
        <v>7</v>
      </c>
      <c r="D22" s="84">
        <v>50000</v>
      </c>
      <c r="E22" s="5"/>
      <c r="F22" s="5"/>
      <c r="G22" s="5"/>
      <c r="H22" s="2"/>
    </row>
    <row r="23" spans="1:8" x14ac:dyDescent="0.25">
      <c r="A23" s="152" t="s">
        <v>46</v>
      </c>
      <c r="B23" s="44" t="s">
        <v>7</v>
      </c>
      <c r="C23" s="6" t="s">
        <v>7</v>
      </c>
      <c r="D23" s="85">
        <v>2000</v>
      </c>
      <c r="E23" s="5"/>
      <c r="F23" s="5"/>
      <c r="G23" s="5"/>
      <c r="H23" s="2"/>
    </row>
    <row r="24" spans="1:8" x14ac:dyDescent="0.25">
      <c r="A24" s="152" t="s">
        <v>18</v>
      </c>
      <c r="B24" s="39">
        <v>40</v>
      </c>
      <c r="C24" s="10">
        <v>25</v>
      </c>
      <c r="D24" s="84">
        <v>25</v>
      </c>
      <c r="E24" s="11"/>
      <c r="F24" s="11"/>
      <c r="G24" s="11"/>
      <c r="H24" s="2"/>
    </row>
    <row r="25" spans="1:8" x14ac:dyDescent="0.25">
      <c r="A25" s="152" t="s">
        <v>19</v>
      </c>
      <c r="B25" s="45">
        <v>0.8</v>
      </c>
      <c r="C25" s="12">
        <v>0.8</v>
      </c>
      <c r="D25" s="86">
        <v>0.8</v>
      </c>
      <c r="E25" s="11"/>
      <c r="F25" s="11"/>
      <c r="G25" s="11"/>
      <c r="H25" s="2"/>
    </row>
    <row r="26" spans="1:8" x14ac:dyDescent="0.25">
      <c r="A26" s="153" t="s">
        <v>20</v>
      </c>
      <c r="B26" s="70">
        <f>+B24/B25/60</f>
        <v>0.83333333333333337</v>
      </c>
      <c r="C26" s="71">
        <f>+C24/C25/60</f>
        <v>0.52083333333333337</v>
      </c>
      <c r="D26" s="72">
        <f>+D24/D25/60</f>
        <v>0.52083333333333337</v>
      </c>
      <c r="E26" s="11"/>
      <c r="F26" s="11"/>
      <c r="G26" s="11"/>
      <c r="H26" s="2"/>
    </row>
    <row r="27" spans="1:8" x14ac:dyDescent="0.25">
      <c r="A27" s="102"/>
      <c r="B27" s="35"/>
      <c r="C27" s="35"/>
      <c r="D27" s="35"/>
      <c r="E27" s="11"/>
      <c r="F27" s="11"/>
      <c r="G27" s="11"/>
      <c r="H27" s="2"/>
    </row>
    <row r="28" spans="1:8" x14ac:dyDescent="0.25">
      <c r="A28" s="52" t="s">
        <v>94</v>
      </c>
      <c r="C28" s="13"/>
      <c r="D28" s="11"/>
      <c r="E28" s="13"/>
      <c r="F28" s="14"/>
      <c r="G28" s="15"/>
      <c r="H28" s="15"/>
    </row>
    <row r="29" spans="1:8" x14ac:dyDescent="0.25">
      <c r="A29" s="52"/>
      <c r="C29" s="13"/>
      <c r="D29" s="11"/>
      <c r="E29" s="13"/>
      <c r="F29" s="14"/>
      <c r="G29" s="15"/>
      <c r="H29" s="15"/>
    </row>
    <row r="30" spans="1:8" x14ac:dyDescent="0.25">
      <c r="A30" s="101" t="s">
        <v>72</v>
      </c>
      <c r="B30" s="37"/>
      <c r="C30" s="38"/>
      <c r="D30" s="38"/>
      <c r="E30" s="38"/>
      <c r="F30" s="49"/>
    </row>
    <row r="31" spans="1:8" ht="28.2" thickBot="1" x14ac:dyDescent="0.3">
      <c r="A31" s="74" t="s">
        <v>60</v>
      </c>
      <c r="B31" s="65" t="s">
        <v>61</v>
      </c>
      <c r="C31" s="11"/>
      <c r="D31" s="13"/>
      <c r="E31" s="14"/>
      <c r="F31" s="15"/>
      <c r="G31" s="15"/>
      <c r="H31" s="2"/>
    </row>
    <row r="32" spans="1:8" x14ac:dyDescent="0.25">
      <c r="A32" s="87" t="s">
        <v>6</v>
      </c>
      <c r="B32" s="32">
        <v>3</v>
      </c>
      <c r="C32" s="11"/>
      <c r="D32" s="13"/>
      <c r="E32" s="14"/>
      <c r="F32" s="15"/>
      <c r="G32" s="15"/>
      <c r="H32" s="2"/>
    </row>
    <row r="33" spans="1:10" x14ac:dyDescent="0.25">
      <c r="A33" s="88" t="s">
        <v>8</v>
      </c>
      <c r="B33" s="89">
        <v>1</v>
      </c>
      <c r="C33" s="11"/>
      <c r="D33" s="13"/>
      <c r="E33" s="14"/>
      <c r="F33" s="15"/>
      <c r="G33" s="15"/>
      <c r="H33" s="2"/>
    </row>
    <row r="34" spans="1:10" x14ac:dyDescent="0.25">
      <c r="A34" s="88" t="s">
        <v>9</v>
      </c>
      <c r="B34" s="89">
        <v>1</v>
      </c>
      <c r="C34" s="11"/>
      <c r="D34" s="13"/>
      <c r="E34" s="14"/>
      <c r="F34" s="15"/>
      <c r="G34" s="15"/>
      <c r="H34" s="2"/>
    </row>
    <row r="35" spans="1:10" x14ac:dyDescent="0.25">
      <c r="A35" s="88" t="s">
        <v>10</v>
      </c>
      <c r="B35" s="89">
        <v>3</v>
      </c>
      <c r="C35" s="11"/>
      <c r="D35" s="13"/>
      <c r="E35" s="14"/>
      <c r="F35" s="15"/>
      <c r="G35" s="15"/>
      <c r="H35" s="2"/>
    </row>
    <row r="36" spans="1:10" x14ac:dyDescent="0.25">
      <c r="A36" s="88" t="s">
        <v>11</v>
      </c>
      <c r="B36" s="89">
        <v>2.5</v>
      </c>
      <c r="C36" s="11"/>
      <c r="D36" s="13"/>
      <c r="E36" s="14"/>
      <c r="F36" s="15"/>
      <c r="G36" s="15"/>
      <c r="H36" s="2"/>
    </row>
    <row r="37" spans="1:10" x14ac:dyDescent="0.25">
      <c r="A37" s="88" t="s">
        <v>12</v>
      </c>
      <c r="B37" s="89">
        <v>1</v>
      </c>
      <c r="C37" s="11"/>
      <c r="D37" s="13"/>
      <c r="E37" s="14"/>
      <c r="F37" s="15"/>
      <c r="G37" s="15"/>
      <c r="H37" s="2"/>
    </row>
    <row r="38" spans="1:10" ht="14.4" thickBot="1" x14ac:dyDescent="0.3">
      <c r="A38" s="90" t="s">
        <v>13</v>
      </c>
      <c r="B38" s="31">
        <v>1</v>
      </c>
      <c r="C38" s="11"/>
      <c r="D38" s="13"/>
      <c r="E38" s="14"/>
      <c r="F38" s="15"/>
      <c r="G38" s="15"/>
      <c r="H38" s="2"/>
    </row>
    <row r="39" spans="1:10" x14ac:dyDescent="0.25">
      <c r="A39" s="149"/>
      <c r="B39" s="53"/>
      <c r="C39" s="11"/>
      <c r="D39" s="13"/>
      <c r="E39" s="14"/>
      <c r="F39" s="15"/>
      <c r="G39" s="15"/>
      <c r="H39" s="2"/>
    </row>
    <row r="40" spans="1:10" x14ac:dyDescent="0.25">
      <c r="A40" s="101" t="s">
        <v>73</v>
      </c>
      <c r="B40" s="37"/>
      <c r="C40" s="38"/>
      <c r="D40" s="38"/>
      <c r="E40" s="38"/>
      <c r="F40" s="49"/>
    </row>
    <row r="41" spans="1:10" ht="28.2" thickBot="1" x14ac:dyDescent="0.3">
      <c r="A41" s="74" t="s">
        <v>21</v>
      </c>
      <c r="B41" s="69" t="s">
        <v>22</v>
      </c>
      <c r="C41" s="64" t="s">
        <v>23</v>
      </c>
      <c r="D41" s="64" t="s">
        <v>24</v>
      </c>
      <c r="E41" s="65" t="s">
        <v>25</v>
      </c>
      <c r="F41" s="2"/>
      <c r="G41" s="13"/>
      <c r="H41" s="14"/>
      <c r="I41" s="15"/>
      <c r="J41" s="15"/>
    </row>
    <row r="42" spans="1:10" x14ac:dyDescent="0.25">
      <c r="A42" s="91" t="s">
        <v>26</v>
      </c>
      <c r="B42" s="16">
        <v>8.49</v>
      </c>
      <c r="C42" s="16">
        <v>50</v>
      </c>
      <c r="D42" s="7" t="s">
        <v>27</v>
      </c>
      <c r="E42" s="75">
        <f>AVERAGE(4,12)*(8.49/50)</f>
        <v>1.3584000000000001</v>
      </c>
      <c r="F42" s="2"/>
      <c r="G42" s="13"/>
      <c r="H42" s="14"/>
      <c r="I42" s="15"/>
      <c r="J42" s="15"/>
    </row>
    <row r="43" spans="1:10" x14ac:dyDescent="0.25">
      <c r="A43" s="92" t="s">
        <v>28</v>
      </c>
      <c r="B43" s="16">
        <v>48.99</v>
      </c>
      <c r="C43" s="16">
        <v>200</v>
      </c>
      <c r="D43" s="7">
        <v>1</v>
      </c>
      <c r="E43" s="75">
        <f>48.99/200</f>
        <v>0.24495</v>
      </c>
      <c r="F43" s="2"/>
      <c r="G43" s="13"/>
      <c r="H43" s="14"/>
      <c r="I43" s="15"/>
      <c r="J43" s="15"/>
    </row>
    <row r="44" spans="1:10" x14ac:dyDescent="0.25">
      <c r="A44" s="92" t="s">
        <v>29</v>
      </c>
      <c r="B44" s="16">
        <v>11.99</v>
      </c>
      <c r="C44" s="16">
        <v>100</v>
      </c>
      <c r="D44" s="7">
        <v>1</v>
      </c>
      <c r="E44" s="75">
        <f>11.99/100</f>
        <v>0.11990000000000001</v>
      </c>
      <c r="F44" s="2"/>
      <c r="G44" s="13"/>
      <c r="H44" s="14"/>
      <c r="I44" s="15"/>
      <c r="J44" s="15"/>
    </row>
    <row r="45" spans="1:10" x14ac:dyDescent="0.25">
      <c r="A45" s="92" t="s">
        <v>30</v>
      </c>
      <c r="B45" s="16">
        <v>48.18</v>
      </c>
      <c r="C45" s="16">
        <v>72</v>
      </c>
      <c r="D45" s="7">
        <v>1</v>
      </c>
      <c r="E45" s="75">
        <f>48.18/72</f>
        <v>0.66916666666666669</v>
      </c>
      <c r="F45" s="2"/>
      <c r="G45" s="13"/>
      <c r="H45" s="14"/>
      <c r="I45" s="15"/>
      <c r="J45" s="15"/>
    </row>
    <row r="46" spans="1:10" x14ac:dyDescent="0.25">
      <c r="A46" s="92" t="s">
        <v>31</v>
      </c>
      <c r="B46" s="16">
        <v>18.95</v>
      </c>
      <c r="C46" s="16">
        <v>72</v>
      </c>
      <c r="D46" s="7">
        <v>1</v>
      </c>
      <c r="E46" s="75">
        <f>18.95/72</f>
        <v>0.26319444444444445</v>
      </c>
      <c r="F46" s="2"/>
      <c r="G46" s="13"/>
      <c r="H46" s="14"/>
      <c r="I46" s="15"/>
      <c r="J46" s="15"/>
    </row>
    <row r="47" spans="1:10" x14ac:dyDescent="0.25">
      <c r="A47" s="92" t="s">
        <v>32</v>
      </c>
      <c r="B47" s="16">
        <v>53.99</v>
      </c>
      <c r="C47" s="16">
        <v>144</v>
      </c>
      <c r="D47" s="7">
        <v>1</v>
      </c>
      <c r="E47" s="75">
        <f>53.99/144</f>
        <v>0.37493055555555554</v>
      </c>
      <c r="F47" s="2"/>
      <c r="G47" s="13"/>
      <c r="H47" s="14"/>
      <c r="I47" s="15"/>
      <c r="J47" s="15"/>
    </row>
    <row r="48" spans="1:10" x14ac:dyDescent="0.25">
      <c r="A48" s="92" t="s">
        <v>33</v>
      </c>
      <c r="B48" s="16">
        <v>13.99</v>
      </c>
      <c r="C48" s="16">
        <v>300</v>
      </c>
      <c r="D48" s="7">
        <v>2</v>
      </c>
      <c r="E48" s="75">
        <f>+(13.99/300)*2</f>
        <v>9.3266666666666664E-2</v>
      </c>
      <c r="F48" s="2"/>
      <c r="G48" s="13"/>
      <c r="H48" s="14"/>
      <c r="I48" s="15"/>
      <c r="J48" s="15"/>
    </row>
    <row r="49" spans="1:10" x14ac:dyDescent="0.25">
      <c r="A49" s="92" t="s">
        <v>34</v>
      </c>
      <c r="B49" s="16">
        <v>3.29</v>
      </c>
      <c r="C49" s="16">
        <v>100</v>
      </c>
      <c r="D49" s="7" t="s">
        <v>35</v>
      </c>
      <c r="E49" s="75">
        <f>AVERAGE(1,4)*(3.29/100)</f>
        <v>8.224999999999999E-2</v>
      </c>
      <c r="F49" s="2"/>
      <c r="G49" s="13"/>
      <c r="H49" s="14"/>
      <c r="I49" s="15"/>
      <c r="J49" s="15"/>
    </row>
    <row r="50" spans="1:10" x14ac:dyDescent="0.25">
      <c r="A50" s="92" t="s">
        <v>36</v>
      </c>
      <c r="B50" s="16">
        <v>29.99</v>
      </c>
      <c r="C50" s="16">
        <v>1000</v>
      </c>
      <c r="D50" s="7">
        <v>1</v>
      </c>
      <c r="E50" s="80">
        <f>29.99/1000</f>
        <v>2.9989999999999999E-2</v>
      </c>
      <c r="F50" s="2"/>
      <c r="G50" s="13"/>
      <c r="H50" s="14"/>
      <c r="I50" s="15"/>
      <c r="J50" s="15"/>
    </row>
    <row r="51" spans="1:10" ht="16.2" x14ac:dyDescent="0.25">
      <c r="A51" s="92" t="s">
        <v>98</v>
      </c>
      <c r="B51" s="16">
        <v>12.49</v>
      </c>
      <c r="C51" s="16">
        <v>50</v>
      </c>
      <c r="D51" s="7">
        <v>2</v>
      </c>
      <c r="E51" s="80">
        <f>2*(12.49/50)</f>
        <v>0.49959999999999999</v>
      </c>
      <c r="F51" s="2"/>
      <c r="G51" s="13"/>
      <c r="H51" s="14"/>
      <c r="I51" s="15"/>
      <c r="J51" s="15"/>
    </row>
    <row r="52" spans="1:10" x14ac:dyDescent="0.25">
      <c r="A52" s="93" t="s">
        <v>37</v>
      </c>
      <c r="B52" s="94">
        <v>6</v>
      </c>
      <c r="C52" s="95">
        <v>500</v>
      </c>
      <c r="D52" s="96" t="s">
        <v>38</v>
      </c>
      <c r="E52" s="81">
        <f>AVERAGE(1,3)*(0.012)</f>
        <v>2.4E-2</v>
      </c>
      <c r="F52" s="2"/>
      <c r="G52" s="13"/>
      <c r="H52" s="14"/>
      <c r="I52" s="15"/>
      <c r="J52" s="15"/>
    </row>
    <row r="53" spans="1:10" ht="16.2" x14ac:dyDescent="0.25">
      <c r="A53" s="150" t="s">
        <v>99</v>
      </c>
    </row>
    <row r="54" spans="1:10" x14ac:dyDescent="0.25">
      <c r="A54" s="122"/>
    </row>
    <row r="55" spans="1:10" x14ac:dyDescent="0.25">
      <c r="A55" s="52" t="s">
        <v>95</v>
      </c>
    </row>
    <row r="56" spans="1:10" x14ac:dyDescent="0.25">
      <c r="A56" s="52"/>
    </row>
    <row r="57" spans="1:10" x14ac:dyDescent="0.25">
      <c r="A57" s="101" t="s">
        <v>74</v>
      </c>
      <c r="B57" s="37"/>
      <c r="C57" s="38"/>
      <c r="D57" s="38"/>
      <c r="E57" s="38"/>
      <c r="F57" s="49"/>
    </row>
    <row r="58" spans="1:10" ht="42" thickBot="1" x14ac:dyDescent="0.3">
      <c r="A58" s="188" t="s">
        <v>39</v>
      </c>
      <c r="B58" s="186" t="s">
        <v>127</v>
      </c>
      <c r="C58" s="186" t="s">
        <v>128</v>
      </c>
      <c r="D58" s="186" t="s">
        <v>129</v>
      </c>
      <c r="E58" s="186" t="s">
        <v>114</v>
      </c>
      <c r="F58" s="189" t="s">
        <v>115</v>
      </c>
      <c r="H58" s="2"/>
    </row>
    <row r="59" spans="1:10" ht="14.4" thickBot="1" x14ac:dyDescent="0.3">
      <c r="A59" s="190" t="s">
        <v>124</v>
      </c>
      <c r="B59" s="178" t="s">
        <v>7</v>
      </c>
      <c r="C59" s="179" t="s">
        <v>7</v>
      </c>
      <c r="D59" s="179" t="s">
        <v>7</v>
      </c>
      <c r="E59" s="179" t="s">
        <v>7</v>
      </c>
      <c r="F59" s="191" t="s">
        <v>7</v>
      </c>
      <c r="G59" s="5"/>
      <c r="H59" s="2"/>
    </row>
    <row r="60" spans="1:10" x14ac:dyDescent="0.25">
      <c r="A60" s="192" t="s">
        <v>6</v>
      </c>
      <c r="B60" s="39">
        <f t="shared" ref="B60:C66" si="0">+B$26*C9</f>
        <v>12.5</v>
      </c>
      <c r="C60" s="10">
        <f t="shared" si="0"/>
        <v>7.8125000000000009</v>
      </c>
      <c r="D60" s="6" t="s">
        <v>7</v>
      </c>
      <c r="E60" s="10">
        <f>+B$32</f>
        <v>3</v>
      </c>
      <c r="F60" s="89">
        <f t="shared" ref="F60:F66" si="1">SUM(B60:E60)</f>
        <v>23.3125</v>
      </c>
      <c r="G60" s="11"/>
      <c r="H60" s="2"/>
    </row>
    <row r="61" spans="1:10" x14ac:dyDescent="0.25">
      <c r="A61" s="62" t="s">
        <v>8</v>
      </c>
      <c r="B61" s="39">
        <f t="shared" si="0"/>
        <v>8.3333333333333339</v>
      </c>
      <c r="C61" s="10">
        <f t="shared" si="0"/>
        <v>5.2083333333333339</v>
      </c>
      <c r="D61" s="6" t="s">
        <v>7</v>
      </c>
      <c r="E61" s="10">
        <f>+B$33</f>
        <v>1</v>
      </c>
      <c r="F61" s="89">
        <f t="shared" si="1"/>
        <v>14.541666666666668</v>
      </c>
      <c r="G61" s="11"/>
      <c r="H61" s="2"/>
    </row>
    <row r="62" spans="1:10" x14ac:dyDescent="0.25">
      <c r="A62" s="62" t="s">
        <v>9</v>
      </c>
      <c r="B62" s="39">
        <f t="shared" si="0"/>
        <v>4.166666666666667</v>
      </c>
      <c r="C62" s="10">
        <f t="shared" si="0"/>
        <v>2.604166666666667</v>
      </c>
      <c r="D62" s="6" t="s">
        <v>7</v>
      </c>
      <c r="E62" s="10">
        <f>+B$34</f>
        <v>1</v>
      </c>
      <c r="F62" s="89">
        <f t="shared" si="1"/>
        <v>7.7708333333333339</v>
      </c>
      <c r="G62" s="11"/>
      <c r="H62" s="2"/>
    </row>
    <row r="63" spans="1:10" x14ac:dyDescent="0.25">
      <c r="A63" s="62" t="s">
        <v>10</v>
      </c>
      <c r="B63" s="39">
        <f t="shared" si="0"/>
        <v>12.5</v>
      </c>
      <c r="C63" s="10">
        <f t="shared" si="0"/>
        <v>7.8125000000000009</v>
      </c>
      <c r="D63" s="6" t="s">
        <v>7</v>
      </c>
      <c r="E63" s="10">
        <f>+B$35</f>
        <v>3</v>
      </c>
      <c r="F63" s="89">
        <f t="shared" si="1"/>
        <v>23.3125</v>
      </c>
      <c r="G63" s="11"/>
      <c r="H63" s="2"/>
    </row>
    <row r="64" spans="1:10" x14ac:dyDescent="0.25">
      <c r="A64" s="62" t="s">
        <v>11</v>
      </c>
      <c r="B64" s="39">
        <f t="shared" si="0"/>
        <v>8.3333333333333339</v>
      </c>
      <c r="C64" s="10">
        <f t="shared" si="0"/>
        <v>5.2083333333333339</v>
      </c>
      <c r="D64" s="6" t="s">
        <v>7</v>
      </c>
      <c r="E64" s="10">
        <f>+B$36</f>
        <v>2.5</v>
      </c>
      <c r="F64" s="89">
        <f t="shared" si="1"/>
        <v>16.041666666666668</v>
      </c>
      <c r="G64" s="11"/>
      <c r="H64" s="2"/>
    </row>
    <row r="65" spans="1:8" x14ac:dyDescent="0.25">
      <c r="A65" s="62" t="s">
        <v>12</v>
      </c>
      <c r="B65" s="39">
        <f t="shared" si="0"/>
        <v>4.166666666666667</v>
      </c>
      <c r="C65" s="10">
        <f t="shared" si="0"/>
        <v>2.604166666666667</v>
      </c>
      <c r="D65" s="6" t="s">
        <v>7</v>
      </c>
      <c r="E65" s="10">
        <f>+B$37</f>
        <v>1</v>
      </c>
      <c r="F65" s="89">
        <f t="shared" si="1"/>
        <v>7.7708333333333339</v>
      </c>
      <c r="G65" s="11"/>
      <c r="H65" s="2"/>
    </row>
    <row r="66" spans="1:8" ht="14.4" thickBot="1" x14ac:dyDescent="0.3">
      <c r="A66" s="100" t="s">
        <v>13</v>
      </c>
      <c r="B66" s="70">
        <f t="shared" si="0"/>
        <v>4.166666666666667</v>
      </c>
      <c r="C66" s="71">
        <f t="shared" si="0"/>
        <v>2.604166666666667</v>
      </c>
      <c r="D66" s="26" t="s">
        <v>7</v>
      </c>
      <c r="E66" s="71">
        <f>+B$38</f>
        <v>1</v>
      </c>
      <c r="F66" s="31">
        <f t="shared" si="1"/>
        <v>7.7708333333333339</v>
      </c>
      <c r="G66" s="11"/>
      <c r="H66" s="2"/>
    </row>
    <row r="67" spans="1:8" ht="14.4" thickBot="1" x14ac:dyDescent="0.3">
      <c r="A67" s="193" t="s">
        <v>126</v>
      </c>
      <c r="B67" s="174" t="s">
        <v>7</v>
      </c>
      <c r="C67" s="175" t="s">
        <v>7</v>
      </c>
      <c r="D67" s="60" t="s">
        <v>7</v>
      </c>
      <c r="E67" s="165" t="s">
        <v>7</v>
      </c>
      <c r="F67" s="166">
        <f>SUM(F60:F66)</f>
        <v>100.52083333333333</v>
      </c>
      <c r="G67" s="11"/>
      <c r="H67" s="2"/>
    </row>
    <row r="68" spans="1:8" ht="14.4" thickBot="1" x14ac:dyDescent="0.3">
      <c r="A68" s="194" t="s">
        <v>41</v>
      </c>
      <c r="B68" s="176" t="s">
        <v>7</v>
      </c>
      <c r="C68" s="173" t="s">
        <v>7</v>
      </c>
      <c r="D68" s="173" t="s">
        <v>7</v>
      </c>
      <c r="E68" s="177" t="s">
        <v>7</v>
      </c>
      <c r="F68" s="162" t="s">
        <v>7</v>
      </c>
      <c r="H68" s="2"/>
    </row>
    <row r="69" spans="1:8" x14ac:dyDescent="0.25">
      <c r="A69" s="195" t="s">
        <v>40</v>
      </c>
      <c r="B69" s="40" t="s">
        <v>7</v>
      </c>
      <c r="C69" s="28" t="s">
        <v>7</v>
      </c>
      <c r="D69" s="28" t="s">
        <v>7</v>
      </c>
      <c r="E69" s="145">
        <f>SUM(E42:E52)</f>
        <v>3.7596483333333333</v>
      </c>
      <c r="F69" s="32" t="s">
        <v>7</v>
      </c>
      <c r="H69" s="2"/>
    </row>
    <row r="70" spans="1:8" x14ac:dyDescent="0.25">
      <c r="A70" s="196" t="s">
        <v>63</v>
      </c>
      <c r="B70" s="41">
        <f>+C16*B26</f>
        <v>75</v>
      </c>
      <c r="C70" s="18">
        <f>+D16*C26</f>
        <v>46.875</v>
      </c>
      <c r="D70" s="10">
        <f>E16*D26</f>
        <v>31.250000000000004</v>
      </c>
      <c r="E70" s="18" t="s">
        <v>7</v>
      </c>
      <c r="F70" s="89">
        <f>SUM(B70:E70)</f>
        <v>153.125</v>
      </c>
      <c r="H70" s="2"/>
    </row>
    <row r="71" spans="1:8" ht="16.8" thickBot="1" x14ac:dyDescent="0.3">
      <c r="A71" s="197" t="s">
        <v>57</v>
      </c>
      <c r="B71" s="42">
        <f>+B70/10</f>
        <v>7.5</v>
      </c>
      <c r="C71" s="27">
        <f>+C70/10</f>
        <v>4.6875</v>
      </c>
      <c r="D71" s="27">
        <f>+D70/10</f>
        <v>3.1250000000000004</v>
      </c>
      <c r="E71" s="27" t="s">
        <v>7</v>
      </c>
      <c r="F71" s="31">
        <f>SUM(B71:E71)</f>
        <v>15.3125</v>
      </c>
      <c r="H71" s="2"/>
    </row>
    <row r="72" spans="1:8" ht="14.4" thickBot="1" x14ac:dyDescent="0.3">
      <c r="A72" s="193" t="s">
        <v>42</v>
      </c>
      <c r="B72" s="164">
        <f>+B71</f>
        <v>7.5</v>
      </c>
      <c r="C72" s="165">
        <f>+C71</f>
        <v>4.6875</v>
      </c>
      <c r="D72" s="165">
        <f>+D71</f>
        <v>3.1250000000000004</v>
      </c>
      <c r="E72" s="165">
        <f>+E69</f>
        <v>3.7596483333333333</v>
      </c>
      <c r="F72" s="166">
        <f>SUM(B72:E72)</f>
        <v>19.072148333333335</v>
      </c>
      <c r="H72" s="2"/>
    </row>
    <row r="73" spans="1:8" x14ac:dyDescent="0.25">
      <c r="A73" s="139" t="s">
        <v>43</v>
      </c>
      <c r="B73" s="183" t="s">
        <v>7</v>
      </c>
      <c r="C73" s="184" t="s">
        <v>7</v>
      </c>
      <c r="D73" s="184" t="s">
        <v>7</v>
      </c>
      <c r="E73" s="184" t="s">
        <v>7</v>
      </c>
      <c r="F73" s="198">
        <f>F72+F67</f>
        <v>119.59298166666666</v>
      </c>
      <c r="H73" s="2"/>
    </row>
    <row r="74" spans="1:8" ht="16.8" x14ac:dyDescent="0.3">
      <c r="A74" s="187" t="s">
        <v>58</v>
      </c>
      <c r="G74" s="19"/>
    </row>
    <row r="102" spans="2:2" ht="28.35" customHeight="1" x14ac:dyDescent="0.25"/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</sheetData>
  <sheetProtection algorithmName="SHA-512" hashValue="55ontMaNHtW/P+IzvhoOvysK4d8yghL6bslqib8vV9qkfmjiMxxUB7udq61Bd0daYDygBELstuVj+gnhnujzZw==" saltValue="l388LDpCeIG2GW1PnLQNLQ==" spinCount="100000" sheet="1" objects="1" scenarios="1"/>
  <pageMargins left="0.25" right="0.25" top="0.25" bottom="0.25" header="0" footer="0"/>
  <pageSetup scale="58" fitToHeight="0" orientation="portrait" horizontalDpi="1200" verticalDpi="1200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Cost Worksheet Instructions</vt:lpstr>
      <vt:lpstr>Cost Worksheet Blank Template</vt:lpstr>
      <vt:lpstr>Cost Worksheet Example</vt:lpstr>
      <vt:lpstr>'Cost Worksheet Blank Template'!Print_Area</vt:lpstr>
      <vt:lpstr>'Cost Worksheet Example'!Print_Area</vt:lpstr>
      <vt:lpstr>'Cost Worksheet Instructions'!Print_Area</vt:lpstr>
    </vt:vector>
  </TitlesOfParts>
  <Manager>Centers for Medicare &amp; Medicaid Services</Manager>
  <Company>Centers for Medicare &amp; Medicaid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Resource Guide: Determining Children’s Oral Health Costs at an Alternative Care Delivery Site—New Hampshire Women, Infants, and Children (WIC) Preventive Dental Care Program</dc:title>
  <dc:subject>Medicaid Innovation Accelerator Program (IAP) Children's Oral Health Initiative (OHI) Value-Based Payment (VBP) Technical Support Opportunity Resource Guide Corresponding Workbook</dc:subject>
  <dc:creator>Centers for Medicare &amp; Medicaid Services</dc:creator>
  <cp:keywords>IAP, Medicaid, Alternative Payment Models, financial simulation, OHI, value-based payment; alternative payment models; bundled payment; cost, IAP; Innovation Accelerator Program, Medicaid, Alternative Payment Models, financial simulation, CMS</cp:keywords>
  <cp:lastModifiedBy>Marlana Thieler</cp:lastModifiedBy>
  <cp:lastPrinted>2020-06-24T15:07:09Z</cp:lastPrinted>
  <dcterms:created xsi:type="dcterms:W3CDTF">2019-01-21T18:35:59Z</dcterms:created>
  <dcterms:modified xsi:type="dcterms:W3CDTF">2020-06-24T15:15:20Z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Workbook id">
    <vt:lpwstr>60754d6d-7ec5-4309-947d-4dee43f9b048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</Properties>
</file>